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never" defaultThemeVersion="124226"/>
  <bookViews>
    <workbookView xWindow="240" yWindow="105" windowWidth="14805" windowHeight="8010" tabRatio="604" activeTab="1"/>
  </bookViews>
  <sheets>
    <sheet name="Instruction" sheetId="1" r:id="rId1"/>
    <sheet name="Master sheet" sheetId="2" r:id="rId2"/>
    <sheet name="SD DATA Paste" sheetId="11" r:id="rId3"/>
    <sheet name="Student DATA Entry" sheetId="3" r:id="rId4"/>
    <sheet name="Marks Entry" sheetId="4" r:id="rId5"/>
    <sheet name="Statement of Marks" sheetId="5" r:id="rId6"/>
    <sheet name="Teacher &amp; Cat. Wise Result" sheetId="6" r:id="rId7"/>
    <sheet name="Result Aggregate" sheetId="7" r:id="rId8"/>
    <sheet name="MARKSHEET in Eng" sheetId="9" r:id="rId9"/>
    <sheet name="MARKSHEET in Hindi" sheetId="12" r:id="rId10"/>
    <sheet name="Certificate" sheetId="10" r:id="rId11"/>
  </sheets>
  <externalReferences>
    <externalReference r:id="rId12"/>
  </externalReferences>
  <definedNames>
    <definedName name="CODE">'Marks Entry'!$CE$13:$CE$18</definedName>
    <definedName name="DANCE_KATTHAK">'Marks Entry'!$CH$14:$CH$36</definedName>
    <definedName name="OPS">'Marks Entry'!$CI$13:$CI$36</definedName>
    <definedName name="P">'Marks Entry'!$CF$13:$CF$36</definedName>
    <definedName name="_xlnm.Print_Area" localSheetId="10">Certificate!$A$1:$J$32</definedName>
    <definedName name="_xlnm.Print_Area" localSheetId="8">'MARKSHEET in Eng'!$A$1:$R$23</definedName>
    <definedName name="_xlnm.Print_Area" localSheetId="9">'MARKSHEET in Hindi'!$A$1:$R$23</definedName>
    <definedName name="_xlnm.Print_Area" localSheetId="7">'Result Aggregate'!$A$1:$P$112</definedName>
    <definedName name="_xlnm.Print_Area" localSheetId="5">'Statement of Marks'!$A$1:$FI$120</definedName>
    <definedName name="SP">'Marks Entry'!$CH$13:$CH$36</definedName>
    <definedName name="T">'Marks Entry'!$CG$13:$CG$36</definedName>
    <definedName name="VC">'Marks Entry'!$CJ$13:$CJ$36</definedName>
  </definedNames>
  <calcPr calcId="124519"/>
</workbook>
</file>

<file path=xl/calcChain.xml><?xml version="1.0" encoding="utf-8"?>
<calcChain xmlns="http://schemas.openxmlformats.org/spreadsheetml/2006/main">
  <c r="J2" i="7"/>
  <c r="G2" i="4"/>
  <c r="AF7" i="5" l="1"/>
  <c r="AF8"/>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AF76"/>
  <c r="AF77"/>
  <c r="AF78"/>
  <c r="AF79"/>
  <c r="AF80"/>
  <c r="AF81"/>
  <c r="AF82"/>
  <c r="AF83"/>
  <c r="AF84"/>
  <c r="AF85"/>
  <c r="AF86"/>
  <c r="AF87"/>
  <c r="AF88"/>
  <c r="AF89"/>
  <c r="AF90"/>
  <c r="AF91"/>
  <c r="AF92"/>
  <c r="AF93"/>
  <c r="AF94"/>
  <c r="AF95"/>
  <c r="AF96"/>
  <c r="AF97"/>
  <c r="AF98"/>
  <c r="AF99"/>
  <c r="AF100"/>
  <c r="AF101"/>
  <c r="AF102"/>
  <c r="AF103"/>
  <c r="AF104"/>
  <c r="AF105"/>
  <c r="AF6"/>
  <c r="Q7"/>
  <c r="Q8"/>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P7"/>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6"/>
  <c r="Q6"/>
  <c r="P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6"/>
  <c r="A4" i="3"/>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3"/>
  <c r="C24" i="7"/>
  <c r="D24"/>
  <c r="E24"/>
  <c r="F24"/>
  <c r="G24"/>
  <c r="H24"/>
  <c r="I24"/>
  <c r="C25"/>
  <c r="D25"/>
  <c r="E25"/>
  <c r="F25"/>
  <c r="G25"/>
  <c r="H25"/>
  <c r="I25"/>
  <c r="C26"/>
  <c r="D26"/>
  <c r="E26"/>
  <c r="F26"/>
  <c r="G26"/>
  <c r="H26"/>
  <c r="I26"/>
  <c r="C27"/>
  <c r="D27"/>
  <c r="E27"/>
  <c r="F27"/>
  <c r="G27"/>
  <c r="H27"/>
  <c r="I27"/>
  <c r="C28"/>
  <c r="D28"/>
  <c r="E28"/>
  <c r="F28"/>
  <c r="G28"/>
  <c r="H28"/>
  <c r="I28"/>
  <c r="C29"/>
  <c r="D29"/>
  <c r="E29"/>
  <c r="F29"/>
  <c r="G29"/>
  <c r="H29"/>
  <c r="I29"/>
  <c r="C30"/>
  <c r="D30"/>
  <c r="E30"/>
  <c r="F30"/>
  <c r="G30"/>
  <c r="H30"/>
  <c r="I30"/>
  <c r="C31"/>
  <c r="D31"/>
  <c r="E31"/>
  <c r="F31"/>
  <c r="G31"/>
  <c r="H31"/>
  <c r="I31"/>
  <c r="C32"/>
  <c r="D32"/>
  <c r="E32"/>
  <c r="F32"/>
  <c r="G32"/>
  <c r="H32"/>
  <c r="I32"/>
  <c r="C33"/>
  <c r="D33"/>
  <c r="E33"/>
  <c r="F33"/>
  <c r="G33"/>
  <c r="H33"/>
  <c r="I33"/>
  <c r="C34"/>
  <c r="D34"/>
  <c r="E34"/>
  <c r="F34"/>
  <c r="G34"/>
  <c r="H34"/>
  <c r="I34"/>
  <c r="C35"/>
  <c r="D35"/>
  <c r="E35"/>
  <c r="F35"/>
  <c r="G35"/>
  <c r="H35"/>
  <c r="I35"/>
  <c r="C36"/>
  <c r="D36"/>
  <c r="E36"/>
  <c r="F36"/>
  <c r="G36"/>
  <c r="H36"/>
  <c r="I36"/>
  <c r="C37"/>
  <c r="D37"/>
  <c r="E37"/>
  <c r="F37"/>
  <c r="G37"/>
  <c r="H37"/>
  <c r="I37"/>
  <c r="C38"/>
  <c r="D38"/>
  <c r="E38"/>
  <c r="F38"/>
  <c r="G38"/>
  <c r="H38"/>
  <c r="I38"/>
  <c r="C39"/>
  <c r="D39"/>
  <c r="E39"/>
  <c r="F39"/>
  <c r="G39"/>
  <c r="H39"/>
  <c r="I39"/>
  <c r="C40"/>
  <c r="D40"/>
  <c r="E40"/>
  <c r="F40"/>
  <c r="G40"/>
  <c r="H40"/>
  <c r="I40"/>
  <c r="C41"/>
  <c r="D41"/>
  <c r="E41"/>
  <c r="F41"/>
  <c r="G41"/>
  <c r="H41"/>
  <c r="I41"/>
  <c r="C42"/>
  <c r="D42"/>
  <c r="E42"/>
  <c r="F42"/>
  <c r="G42"/>
  <c r="H42"/>
  <c r="I42"/>
  <c r="C43"/>
  <c r="D43"/>
  <c r="E43"/>
  <c r="F43"/>
  <c r="G43"/>
  <c r="H43"/>
  <c r="I43"/>
  <c r="C44"/>
  <c r="D44"/>
  <c r="E44"/>
  <c r="F44"/>
  <c r="G44"/>
  <c r="H44"/>
  <c r="I44"/>
  <c r="C45"/>
  <c r="D45"/>
  <c r="E45"/>
  <c r="F45"/>
  <c r="G45"/>
  <c r="H45"/>
  <c r="I45"/>
  <c r="C46"/>
  <c r="D46"/>
  <c r="E46"/>
  <c r="F46"/>
  <c r="G46"/>
  <c r="H46"/>
  <c r="I46"/>
  <c r="C47"/>
  <c r="D47"/>
  <c r="E47"/>
  <c r="F47"/>
  <c r="G47"/>
  <c r="H47"/>
  <c r="I47"/>
  <c r="C48"/>
  <c r="D48"/>
  <c r="E48"/>
  <c r="F48"/>
  <c r="G48"/>
  <c r="H48"/>
  <c r="I48"/>
  <c r="C49"/>
  <c r="D49"/>
  <c r="E49"/>
  <c r="F49"/>
  <c r="G49"/>
  <c r="H49"/>
  <c r="I49"/>
  <c r="C50"/>
  <c r="D50"/>
  <c r="E50"/>
  <c r="F50"/>
  <c r="G50"/>
  <c r="H50"/>
  <c r="I50"/>
  <c r="C51"/>
  <c r="D51"/>
  <c r="E51"/>
  <c r="F51"/>
  <c r="G51"/>
  <c r="H51"/>
  <c r="I51"/>
  <c r="C52"/>
  <c r="D52"/>
  <c r="E52"/>
  <c r="F52"/>
  <c r="G52"/>
  <c r="H52"/>
  <c r="I52"/>
  <c r="C53"/>
  <c r="D53"/>
  <c r="E53"/>
  <c r="F53"/>
  <c r="G53"/>
  <c r="H53"/>
  <c r="I53"/>
  <c r="C54"/>
  <c r="D54"/>
  <c r="E54"/>
  <c r="F54"/>
  <c r="G54"/>
  <c r="H54"/>
  <c r="I54"/>
  <c r="C55"/>
  <c r="D55"/>
  <c r="E55"/>
  <c r="F55"/>
  <c r="G55"/>
  <c r="H55"/>
  <c r="I55"/>
  <c r="C56"/>
  <c r="D56"/>
  <c r="E56"/>
  <c r="F56"/>
  <c r="G56"/>
  <c r="H56"/>
  <c r="I56"/>
  <c r="C57"/>
  <c r="D57"/>
  <c r="E57"/>
  <c r="F57"/>
  <c r="G57"/>
  <c r="H57"/>
  <c r="I57"/>
  <c r="C58"/>
  <c r="D58"/>
  <c r="E58"/>
  <c r="F58"/>
  <c r="G58"/>
  <c r="H58"/>
  <c r="I58"/>
  <c r="C59"/>
  <c r="D59"/>
  <c r="E59"/>
  <c r="F59"/>
  <c r="G59"/>
  <c r="H59"/>
  <c r="I59"/>
  <c r="C60"/>
  <c r="D60"/>
  <c r="E60"/>
  <c r="F60"/>
  <c r="G60"/>
  <c r="H60"/>
  <c r="I60"/>
  <c r="C61"/>
  <c r="D61"/>
  <c r="E61"/>
  <c r="F61"/>
  <c r="G61"/>
  <c r="H61"/>
  <c r="I61"/>
  <c r="C62"/>
  <c r="D62"/>
  <c r="E62"/>
  <c r="F62"/>
  <c r="G62"/>
  <c r="H62"/>
  <c r="I62"/>
  <c r="C63"/>
  <c r="D63"/>
  <c r="E63"/>
  <c r="F63"/>
  <c r="G63"/>
  <c r="H63"/>
  <c r="I63"/>
  <c r="C64"/>
  <c r="D64"/>
  <c r="E64"/>
  <c r="F64"/>
  <c r="G64"/>
  <c r="H64"/>
  <c r="I64"/>
  <c r="C65"/>
  <c r="D65"/>
  <c r="E65"/>
  <c r="F65"/>
  <c r="G65"/>
  <c r="H65"/>
  <c r="I65"/>
  <c r="C66"/>
  <c r="D66"/>
  <c r="E66"/>
  <c r="F66"/>
  <c r="G66"/>
  <c r="H66"/>
  <c r="I66"/>
  <c r="C67"/>
  <c r="D67"/>
  <c r="E67"/>
  <c r="F67"/>
  <c r="G67"/>
  <c r="H67"/>
  <c r="I67"/>
  <c r="C68"/>
  <c r="D68"/>
  <c r="E68"/>
  <c r="F68"/>
  <c r="G68"/>
  <c r="H68"/>
  <c r="I68"/>
  <c r="C69"/>
  <c r="D69"/>
  <c r="E69"/>
  <c r="F69"/>
  <c r="G69"/>
  <c r="H69"/>
  <c r="I69"/>
  <c r="C70"/>
  <c r="D70"/>
  <c r="E70"/>
  <c r="F70"/>
  <c r="G70"/>
  <c r="H70"/>
  <c r="I70"/>
  <c r="C71"/>
  <c r="D71"/>
  <c r="E71"/>
  <c r="F71"/>
  <c r="G71"/>
  <c r="H71"/>
  <c r="I71"/>
  <c r="C72"/>
  <c r="D72"/>
  <c r="E72"/>
  <c r="F72"/>
  <c r="G72"/>
  <c r="H72"/>
  <c r="I72"/>
  <c r="C73"/>
  <c r="D73"/>
  <c r="E73"/>
  <c r="F73"/>
  <c r="G73"/>
  <c r="H73"/>
  <c r="I73"/>
  <c r="C74"/>
  <c r="D74"/>
  <c r="E74"/>
  <c r="F74"/>
  <c r="G74"/>
  <c r="H74"/>
  <c r="I74"/>
  <c r="C75"/>
  <c r="D75"/>
  <c r="E75"/>
  <c r="F75"/>
  <c r="G75"/>
  <c r="H75"/>
  <c r="I75"/>
  <c r="C76"/>
  <c r="D76"/>
  <c r="E76"/>
  <c r="F76"/>
  <c r="G76"/>
  <c r="H76"/>
  <c r="I76"/>
  <c r="C77"/>
  <c r="D77"/>
  <c r="E77"/>
  <c r="F77"/>
  <c r="G77"/>
  <c r="H77"/>
  <c r="I77"/>
  <c r="C78"/>
  <c r="D78"/>
  <c r="E78"/>
  <c r="F78"/>
  <c r="G78"/>
  <c r="H78"/>
  <c r="I78"/>
  <c r="C79"/>
  <c r="D79"/>
  <c r="E79"/>
  <c r="F79"/>
  <c r="G79"/>
  <c r="H79"/>
  <c r="I79"/>
  <c r="C80"/>
  <c r="D80"/>
  <c r="E80"/>
  <c r="F80"/>
  <c r="G80"/>
  <c r="H80"/>
  <c r="I80"/>
  <c r="C81"/>
  <c r="D81"/>
  <c r="E81"/>
  <c r="F81"/>
  <c r="G81"/>
  <c r="H81"/>
  <c r="I81"/>
  <c r="C82"/>
  <c r="D82"/>
  <c r="E82"/>
  <c r="F82"/>
  <c r="G82"/>
  <c r="H82"/>
  <c r="I82"/>
  <c r="C83"/>
  <c r="D83"/>
  <c r="E83"/>
  <c r="F83"/>
  <c r="G83"/>
  <c r="H83"/>
  <c r="I83"/>
  <c r="C84"/>
  <c r="D84"/>
  <c r="E84"/>
  <c r="F84"/>
  <c r="G84"/>
  <c r="H84"/>
  <c r="I84"/>
  <c r="C85"/>
  <c r="D85"/>
  <c r="E85"/>
  <c r="F85"/>
  <c r="G85"/>
  <c r="H85"/>
  <c r="I85"/>
  <c r="C86"/>
  <c r="D86"/>
  <c r="E86"/>
  <c r="F86"/>
  <c r="G86"/>
  <c r="H86"/>
  <c r="I86"/>
  <c r="C87"/>
  <c r="D87"/>
  <c r="E87"/>
  <c r="F87"/>
  <c r="G87"/>
  <c r="H87"/>
  <c r="I87"/>
  <c r="C88"/>
  <c r="D88"/>
  <c r="E88"/>
  <c r="F88"/>
  <c r="G88"/>
  <c r="H88"/>
  <c r="I88"/>
  <c r="C89"/>
  <c r="D89"/>
  <c r="E89"/>
  <c r="F89"/>
  <c r="G89"/>
  <c r="H89"/>
  <c r="I89"/>
  <c r="C90"/>
  <c r="D90"/>
  <c r="E90"/>
  <c r="F90"/>
  <c r="G90"/>
  <c r="H90"/>
  <c r="I90"/>
  <c r="C91"/>
  <c r="D91"/>
  <c r="E91"/>
  <c r="F91"/>
  <c r="G91"/>
  <c r="H91"/>
  <c r="I91"/>
  <c r="C92"/>
  <c r="D92"/>
  <c r="E92"/>
  <c r="F92"/>
  <c r="G92"/>
  <c r="H92"/>
  <c r="I92"/>
  <c r="C93"/>
  <c r="D93"/>
  <c r="E93"/>
  <c r="F93"/>
  <c r="G93"/>
  <c r="H93"/>
  <c r="I93"/>
  <c r="C94"/>
  <c r="D94"/>
  <c r="E94"/>
  <c r="F94"/>
  <c r="G94"/>
  <c r="H94"/>
  <c r="I94"/>
  <c r="C95"/>
  <c r="D95"/>
  <c r="E95"/>
  <c r="F95"/>
  <c r="G95"/>
  <c r="H95"/>
  <c r="I95"/>
  <c r="C96"/>
  <c r="D96"/>
  <c r="E96"/>
  <c r="F96"/>
  <c r="G96"/>
  <c r="H96"/>
  <c r="I96"/>
  <c r="C97"/>
  <c r="D97"/>
  <c r="E97"/>
  <c r="F97"/>
  <c r="G97"/>
  <c r="H97"/>
  <c r="I97"/>
  <c r="C98"/>
  <c r="D98"/>
  <c r="E98"/>
  <c r="F98"/>
  <c r="G98"/>
  <c r="H98"/>
  <c r="I98"/>
  <c r="C99"/>
  <c r="D99"/>
  <c r="E99"/>
  <c r="F99"/>
  <c r="G99"/>
  <c r="H99"/>
  <c r="I99"/>
  <c r="C100"/>
  <c r="D100"/>
  <c r="E100"/>
  <c r="F100"/>
  <c r="G100"/>
  <c r="H100"/>
  <c r="I100"/>
  <c r="C101"/>
  <c r="D101"/>
  <c r="E101"/>
  <c r="F101"/>
  <c r="G101"/>
  <c r="H101"/>
  <c r="I101"/>
  <c r="C102"/>
  <c r="D102"/>
  <c r="E102"/>
  <c r="F102"/>
  <c r="G102"/>
  <c r="H102"/>
  <c r="I102"/>
  <c r="C103"/>
  <c r="D103"/>
  <c r="E103"/>
  <c r="F103"/>
  <c r="G103"/>
  <c r="H103"/>
  <c r="I103"/>
  <c r="O2"/>
  <c r="P2"/>
  <c r="FD26" i="5"/>
  <c r="J24" i="7" s="1"/>
  <c r="FD27" i="5"/>
  <c r="J25" i="7" s="1"/>
  <c r="FD28" i="5"/>
  <c r="J26" i="7" s="1"/>
  <c r="FD29" i="5"/>
  <c r="J27" i="7" s="1"/>
  <c r="FD30" i="5"/>
  <c r="J28" i="7" s="1"/>
  <c r="FD31" i="5"/>
  <c r="J29" i="7" s="1"/>
  <c r="FD32" i="5"/>
  <c r="J30" i="7" s="1"/>
  <c r="FD33" i="5"/>
  <c r="J31" i="7" s="1"/>
  <c r="FD34" i="5"/>
  <c r="J32" i="7" s="1"/>
  <c r="FD35" i="5"/>
  <c r="J33" i="7" s="1"/>
  <c r="FD36" i="5"/>
  <c r="J34" i="7" s="1"/>
  <c r="FD37" i="5"/>
  <c r="J35" i="7" s="1"/>
  <c r="FD38" i="5"/>
  <c r="J36" i="7" s="1"/>
  <c r="FD39" i="5"/>
  <c r="J37" i="7" s="1"/>
  <c r="FD40" i="5"/>
  <c r="J38" i="7" s="1"/>
  <c r="FD41" i="5"/>
  <c r="J39" i="7" s="1"/>
  <c r="FD42" i="5"/>
  <c r="J40" i="7" s="1"/>
  <c r="FD43" i="5"/>
  <c r="J41" i="7" s="1"/>
  <c r="FD44" i="5"/>
  <c r="J42" i="7" s="1"/>
  <c r="FD45" i="5"/>
  <c r="J43" i="7" s="1"/>
  <c r="FD46" i="5"/>
  <c r="J44" i="7" s="1"/>
  <c r="FD47" i="5"/>
  <c r="J45" i="7" s="1"/>
  <c r="FD48" i="5"/>
  <c r="J46" i="7" s="1"/>
  <c r="FD49" i="5"/>
  <c r="J47" i="7" s="1"/>
  <c r="FD50" i="5"/>
  <c r="J48" i="7" s="1"/>
  <c r="FD51" i="5"/>
  <c r="J49" i="7" s="1"/>
  <c r="FD52" i="5"/>
  <c r="J50" i="7" s="1"/>
  <c r="FD53" i="5"/>
  <c r="J51" i="7" s="1"/>
  <c r="FD54" i="5"/>
  <c r="J52" i="7" s="1"/>
  <c r="FD55" i="5"/>
  <c r="J53" i="7" s="1"/>
  <c r="FD56" i="5"/>
  <c r="J54" i="7" s="1"/>
  <c r="FD57" i="5"/>
  <c r="J55" i="7" s="1"/>
  <c r="FD58" i="5"/>
  <c r="J56" i="7" s="1"/>
  <c r="FD59" i="5"/>
  <c r="J57" i="7" s="1"/>
  <c r="FD60" i="5"/>
  <c r="J58" i="7" s="1"/>
  <c r="FD61" i="5"/>
  <c r="J59" i="7" s="1"/>
  <c r="FD62" i="5"/>
  <c r="J60" i="7" s="1"/>
  <c r="FD63" i="5"/>
  <c r="J61" i="7" s="1"/>
  <c r="FD64" i="5"/>
  <c r="J62" i="7" s="1"/>
  <c r="FD65" i="5"/>
  <c r="J63" i="7" s="1"/>
  <c r="FD66" i="5"/>
  <c r="J64" i="7" s="1"/>
  <c r="FD67" i="5"/>
  <c r="J65" i="7" s="1"/>
  <c r="FD68" i="5"/>
  <c r="J66" i="7" s="1"/>
  <c r="FD69" i="5"/>
  <c r="J67" i="7" s="1"/>
  <c r="FD70" i="5"/>
  <c r="J68" i="7" s="1"/>
  <c r="FD71" i="5"/>
  <c r="J69" i="7" s="1"/>
  <c r="FD72" i="5"/>
  <c r="J70" i="7" s="1"/>
  <c r="FD73" i="5"/>
  <c r="J71" i="7" s="1"/>
  <c r="FD74" i="5"/>
  <c r="J72" i="7" s="1"/>
  <c r="FD75" i="5"/>
  <c r="J73" i="7" s="1"/>
  <c r="FD76" i="5"/>
  <c r="J74" i="7" s="1"/>
  <c r="FD77" i="5"/>
  <c r="J75" i="7" s="1"/>
  <c r="FD78" i="5"/>
  <c r="J76" i="7" s="1"/>
  <c r="FD79" i="5"/>
  <c r="J77" i="7" s="1"/>
  <c r="FD80" i="5"/>
  <c r="J78" i="7" s="1"/>
  <c r="FD81" i="5"/>
  <c r="J79" i="7" s="1"/>
  <c r="FD82" i="5"/>
  <c r="J80" i="7" s="1"/>
  <c r="FD83" i="5"/>
  <c r="J81" i="7" s="1"/>
  <c r="FD84" i="5"/>
  <c r="J82" i="7" s="1"/>
  <c r="FD85" i="5"/>
  <c r="J83" i="7" s="1"/>
  <c r="FD86" i="5"/>
  <c r="J84" i="7" s="1"/>
  <c r="FD87" i="5"/>
  <c r="J85" i="7" s="1"/>
  <c r="FD88" i="5"/>
  <c r="J86" i="7" s="1"/>
  <c r="FD89" i="5"/>
  <c r="J87" i="7" s="1"/>
  <c r="FD90" i="5"/>
  <c r="J88" i="7" s="1"/>
  <c r="FD91" i="5"/>
  <c r="FD92"/>
  <c r="J90" i="7" s="1"/>
  <c r="FD93" i="5"/>
  <c r="FD94"/>
  <c r="J92" i="7" s="1"/>
  <c r="FD95" i="5"/>
  <c r="FD96"/>
  <c r="J94" i="7" s="1"/>
  <c r="FD97" i="5"/>
  <c r="FD98"/>
  <c r="J96" i="7" s="1"/>
  <c r="FD99" i="5"/>
  <c r="FD100"/>
  <c r="J98" i="7" s="1"/>
  <c r="FD101" i="5"/>
  <c r="FD102"/>
  <c r="J100" i="7" s="1"/>
  <c r="FD103" i="5"/>
  <c r="FD104"/>
  <c r="J102" i="7" s="1"/>
  <c r="FD105" i="5"/>
  <c r="J7"/>
  <c r="K7"/>
  <c r="L7"/>
  <c r="M7"/>
  <c r="O7"/>
  <c r="S7"/>
  <c r="V7"/>
  <c r="Y7"/>
  <c r="Z7"/>
  <c r="AA7"/>
  <c r="AB7"/>
  <c r="AD7"/>
  <c r="AH7"/>
  <c r="AN7"/>
  <c r="AO7"/>
  <c r="AP7"/>
  <c r="AQ7"/>
  <c r="AR7"/>
  <c r="AT7"/>
  <c r="AU7"/>
  <c r="AV7"/>
  <c r="AZ7"/>
  <c r="BF7"/>
  <c r="BG7"/>
  <c r="BH7"/>
  <c r="BI7"/>
  <c r="BJ7"/>
  <c r="BL7"/>
  <c r="BM7"/>
  <c r="BN7"/>
  <c r="BR7"/>
  <c r="BX7"/>
  <c r="BY7"/>
  <c r="BZ7"/>
  <c r="CA7"/>
  <c r="CB7"/>
  <c r="CD7"/>
  <c r="CE7"/>
  <c r="CF7"/>
  <c r="CJ7"/>
  <c r="CP7"/>
  <c r="CQ7"/>
  <c r="CR7"/>
  <c r="CS7"/>
  <c r="CT7"/>
  <c r="CV7"/>
  <c r="CW7"/>
  <c r="CX7"/>
  <c r="DB7"/>
  <c r="DU7"/>
  <c r="DV7"/>
  <c r="DW7"/>
  <c r="DX7"/>
  <c r="EW7" s="1"/>
  <c r="EE7"/>
  <c r="EF7"/>
  <c r="EJ7"/>
  <c r="EK7"/>
  <c r="EN7"/>
  <c r="EP7"/>
  <c r="EX7"/>
  <c r="EY7"/>
  <c r="J8"/>
  <c r="M8" s="1"/>
  <c r="K8"/>
  <c r="L8"/>
  <c r="O8"/>
  <c r="V8"/>
  <c r="Y8"/>
  <c r="Z8"/>
  <c r="AA8"/>
  <c r="AB8"/>
  <c r="AD8"/>
  <c r="AH8"/>
  <c r="AN8"/>
  <c r="EE8" s="1"/>
  <c r="AO8"/>
  <c r="AP8"/>
  <c r="AQ8"/>
  <c r="AR8"/>
  <c r="AT8"/>
  <c r="AU8"/>
  <c r="AV8"/>
  <c r="AZ8"/>
  <c r="BF8"/>
  <c r="BG8"/>
  <c r="BH8"/>
  <c r="BI8"/>
  <c r="BJ8"/>
  <c r="BL8"/>
  <c r="BM8"/>
  <c r="BN8"/>
  <c r="BR8"/>
  <c r="BX8"/>
  <c r="EO8" s="1"/>
  <c r="BY8"/>
  <c r="BZ8"/>
  <c r="CA8"/>
  <c r="CB8"/>
  <c r="CD8"/>
  <c r="CE8"/>
  <c r="CF8"/>
  <c r="CJ8"/>
  <c r="CP8"/>
  <c r="ES8" s="1"/>
  <c r="CQ8"/>
  <c r="CR8"/>
  <c r="CS8"/>
  <c r="CT8"/>
  <c r="CV8"/>
  <c r="CW8"/>
  <c r="CX8"/>
  <c r="DB8"/>
  <c r="DU8"/>
  <c r="DV8"/>
  <c r="DW8"/>
  <c r="DX8"/>
  <c r="EW8" s="1"/>
  <c r="EF8"/>
  <c r="EJ8"/>
  <c r="EP8"/>
  <c r="EX8"/>
  <c r="EY8"/>
  <c r="J9"/>
  <c r="M9" s="1"/>
  <c r="K9"/>
  <c r="L9"/>
  <c r="O9"/>
  <c r="V9"/>
  <c r="Y9"/>
  <c r="Z9"/>
  <c r="AA9"/>
  <c r="AB9"/>
  <c r="AD9"/>
  <c r="AH9"/>
  <c r="AN9"/>
  <c r="EE9" s="1"/>
  <c r="AO9"/>
  <c r="AP9"/>
  <c r="AQ9"/>
  <c r="AR9"/>
  <c r="AT9"/>
  <c r="AU9"/>
  <c r="AV9"/>
  <c r="AZ9"/>
  <c r="BF9"/>
  <c r="BG9"/>
  <c r="BH9"/>
  <c r="BI9"/>
  <c r="BJ9"/>
  <c r="BL9"/>
  <c r="BM9"/>
  <c r="BN9"/>
  <c r="BR9"/>
  <c r="BX9"/>
  <c r="EO9" s="1"/>
  <c r="BY9"/>
  <c r="BZ9"/>
  <c r="CA9"/>
  <c r="CB9"/>
  <c r="CD9"/>
  <c r="CE9"/>
  <c r="CF9"/>
  <c r="CJ9"/>
  <c r="CP9"/>
  <c r="CQ9"/>
  <c r="CR9"/>
  <c r="CS9"/>
  <c r="CT9"/>
  <c r="CV9"/>
  <c r="CW9"/>
  <c r="CX9"/>
  <c r="DB9"/>
  <c r="DU9"/>
  <c r="DV9"/>
  <c r="DW9"/>
  <c r="DX9"/>
  <c r="EW9" s="1"/>
  <c r="EF9"/>
  <c r="EJ9"/>
  <c r="EP9"/>
  <c r="EX9"/>
  <c r="EY9"/>
  <c r="J10"/>
  <c r="V10" s="1"/>
  <c r="K10"/>
  <c r="L10"/>
  <c r="O10"/>
  <c r="Y10"/>
  <c r="Z10"/>
  <c r="AH10" s="1"/>
  <c r="AA10"/>
  <c r="AB10"/>
  <c r="AD10"/>
  <c r="AN10"/>
  <c r="EE10" s="1"/>
  <c r="AO10"/>
  <c r="AP10"/>
  <c r="AZ10" s="1"/>
  <c r="AQ10"/>
  <c r="AR10"/>
  <c r="AT10"/>
  <c r="AU10"/>
  <c r="AV10"/>
  <c r="BF10"/>
  <c r="BG10"/>
  <c r="BH10"/>
  <c r="BR10" s="1"/>
  <c r="BI10"/>
  <c r="BJ10"/>
  <c r="BL10"/>
  <c r="BM10"/>
  <c r="BN10"/>
  <c r="BX10"/>
  <c r="EO10" s="1"/>
  <c r="BY10"/>
  <c r="BZ10"/>
  <c r="CJ10" s="1"/>
  <c r="CA10"/>
  <c r="CB10"/>
  <c r="CD10"/>
  <c r="CE10"/>
  <c r="CF10"/>
  <c r="CP10"/>
  <c r="ET10" s="1"/>
  <c r="CQ10"/>
  <c r="CR10"/>
  <c r="DB10" s="1"/>
  <c r="CS10"/>
  <c r="CT10"/>
  <c r="CV10"/>
  <c r="CW10"/>
  <c r="CX10"/>
  <c r="DU10"/>
  <c r="DV10"/>
  <c r="DW10"/>
  <c r="DX10"/>
  <c r="EW10" s="1"/>
  <c r="EF10"/>
  <c r="EJ10"/>
  <c r="EX10"/>
  <c r="EY10"/>
  <c r="J11"/>
  <c r="K11"/>
  <c r="L11"/>
  <c r="O11"/>
  <c r="V11"/>
  <c r="Y11"/>
  <c r="Z11"/>
  <c r="AA11"/>
  <c r="AB11"/>
  <c r="AD11"/>
  <c r="AH11"/>
  <c r="AN11"/>
  <c r="AO11"/>
  <c r="AP11"/>
  <c r="AQ11"/>
  <c r="AR11"/>
  <c r="AT11"/>
  <c r="AU11"/>
  <c r="AV11"/>
  <c r="AZ11"/>
  <c r="BF11"/>
  <c r="BG11"/>
  <c r="BH11"/>
  <c r="BI11"/>
  <c r="BJ11"/>
  <c r="BL11"/>
  <c r="BM11"/>
  <c r="BN11"/>
  <c r="BR11"/>
  <c r="BX11"/>
  <c r="BY11"/>
  <c r="BZ11"/>
  <c r="CA11"/>
  <c r="CB11"/>
  <c r="CD11"/>
  <c r="CE11"/>
  <c r="CF11"/>
  <c r="CJ11"/>
  <c r="CP11"/>
  <c r="ES11" s="1"/>
  <c r="CQ11"/>
  <c r="CR11"/>
  <c r="CS11"/>
  <c r="CT11"/>
  <c r="CV11"/>
  <c r="CW11"/>
  <c r="CX11"/>
  <c r="DB11"/>
  <c r="DU11"/>
  <c r="DV11"/>
  <c r="DW11"/>
  <c r="DX11"/>
  <c r="EE11"/>
  <c r="EF11"/>
  <c r="EJ11"/>
  <c r="EK11"/>
  <c r="EO11"/>
  <c r="EP11"/>
  <c r="EW11"/>
  <c r="EX11"/>
  <c r="EY11"/>
  <c r="J12"/>
  <c r="M12" s="1"/>
  <c r="K12"/>
  <c r="L12"/>
  <c r="O12"/>
  <c r="V12"/>
  <c r="Y12"/>
  <c r="Z12"/>
  <c r="AA12"/>
  <c r="AB12"/>
  <c r="AD12"/>
  <c r="AH12"/>
  <c r="AN12"/>
  <c r="EE12" s="1"/>
  <c r="AO12"/>
  <c r="AP12"/>
  <c r="AQ12"/>
  <c r="AR12"/>
  <c r="AT12"/>
  <c r="AU12"/>
  <c r="AV12"/>
  <c r="AZ12"/>
  <c r="BF12"/>
  <c r="BG12"/>
  <c r="BH12"/>
  <c r="BI12"/>
  <c r="BJ12"/>
  <c r="BL12"/>
  <c r="BM12"/>
  <c r="BN12"/>
  <c r="BR12"/>
  <c r="BX12"/>
  <c r="BY12"/>
  <c r="BZ12"/>
  <c r="CA12"/>
  <c r="CB12"/>
  <c r="CD12"/>
  <c r="CE12"/>
  <c r="CF12"/>
  <c r="CJ12"/>
  <c r="CP12"/>
  <c r="ES12" s="1"/>
  <c r="CQ12"/>
  <c r="CR12"/>
  <c r="CS12"/>
  <c r="CT12"/>
  <c r="CV12"/>
  <c r="CW12"/>
  <c r="CX12"/>
  <c r="DB12"/>
  <c r="DU12"/>
  <c r="DV12"/>
  <c r="DW12"/>
  <c r="DX12"/>
  <c r="EW12" s="1"/>
  <c r="EF12"/>
  <c r="EJ12"/>
  <c r="EN12"/>
  <c r="EP12"/>
  <c r="ET12"/>
  <c r="EX12"/>
  <c r="EY12"/>
  <c r="J13"/>
  <c r="M13" s="1"/>
  <c r="K13"/>
  <c r="L13"/>
  <c r="O13"/>
  <c r="V13"/>
  <c r="Y13"/>
  <c r="Z13"/>
  <c r="AA13"/>
  <c r="AB13"/>
  <c r="AD13"/>
  <c r="AH13"/>
  <c r="AN13"/>
  <c r="EE13" s="1"/>
  <c r="AO13"/>
  <c r="AP13"/>
  <c r="AZ13" s="1"/>
  <c r="AQ13"/>
  <c r="AR13"/>
  <c r="AT13"/>
  <c r="AU13"/>
  <c r="AV13"/>
  <c r="BF13"/>
  <c r="BG13"/>
  <c r="BH13"/>
  <c r="BR13" s="1"/>
  <c r="BI13"/>
  <c r="BJ13"/>
  <c r="BL13"/>
  <c r="BM13"/>
  <c r="BN13"/>
  <c r="BX13"/>
  <c r="EP13" s="1"/>
  <c r="BY13"/>
  <c r="BZ13"/>
  <c r="CJ13" s="1"/>
  <c r="CA13"/>
  <c r="CB13"/>
  <c r="CD13"/>
  <c r="CE13"/>
  <c r="CF13"/>
  <c r="CP13"/>
  <c r="ET13" s="1"/>
  <c r="CQ13"/>
  <c r="CR13"/>
  <c r="DB13" s="1"/>
  <c r="CS13"/>
  <c r="CT13"/>
  <c r="CV13"/>
  <c r="CW13"/>
  <c r="CX13"/>
  <c r="DU13"/>
  <c r="DV13"/>
  <c r="DW13"/>
  <c r="DX13"/>
  <c r="EW13" s="1"/>
  <c r="EF13"/>
  <c r="EJ13"/>
  <c r="EN13"/>
  <c r="EX13"/>
  <c r="EY13"/>
  <c r="J14"/>
  <c r="K14"/>
  <c r="L14"/>
  <c r="O14"/>
  <c r="V14"/>
  <c r="Y14"/>
  <c r="Z14"/>
  <c r="AA14"/>
  <c r="AB14"/>
  <c r="AD14"/>
  <c r="AH14"/>
  <c r="AN14"/>
  <c r="EE14" s="1"/>
  <c r="AO14"/>
  <c r="AP14"/>
  <c r="AQ14"/>
  <c r="AR14"/>
  <c r="AT14"/>
  <c r="AU14"/>
  <c r="AV14"/>
  <c r="AZ14"/>
  <c r="BF14"/>
  <c r="BG14"/>
  <c r="BH14"/>
  <c r="BI14"/>
  <c r="BJ14"/>
  <c r="BL14"/>
  <c r="BM14"/>
  <c r="BN14"/>
  <c r="BR14"/>
  <c r="BX14"/>
  <c r="BY14"/>
  <c r="BZ14"/>
  <c r="CA14"/>
  <c r="CB14"/>
  <c r="CD14"/>
  <c r="CE14"/>
  <c r="CF14"/>
  <c r="CJ14"/>
  <c r="CP14"/>
  <c r="CQ14"/>
  <c r="CR14"/>
  <c r="CS14"/>
  <c r="CT14"/>
  <c r="CV14"/>
  <c r="CW14"/>
  <c r="CX14"/>
  <c r="DB14"/>
  <c r="DU14"/>
  <c r="DV14"/>
  <c r="DW14"/>
  <c r="DX14"/>
  <c r="EW14" s="1"/>
  <c r="EF14"/>
  <c r="EJ14"/>
  <c r="EN14"/>
  <c r="EP14"/>
  <c r="ET14"/>
  <c r="EX14"/>
  <c r="EY14"/>
  <c r="J15"/>
  <c r="V15" s="1"/>
  <c r="K15"/>
  <c r="L15"/>
  <c r="O15"/>
  <c r="Y15"/>
  <c r="Z15"/>
  <c r="AH15" s="1"/>
  <c r="AA15"/>
  <c r="AB15"/>
  <c r="AD15"/>
  <c r="AN15"/>
  <c r="EE15" s="1"/>
  <c r="AO15"/>
  <c r="AP15"/>
  <c r="AZ15" s="1"/>
  <c r="AQ15"/>
  <c r="AR15"/>
  <c r="AT15"/>
  <c r="AU15"/>
  <c r="AV15"/>
  <c r="BF15"/>
  <c r="BG15"/>
  <c r="BH15"/>
  <c r="BI15"/>
  <c r="BJ15"/>
  <c r="BL15"/>
  <c r="BM15"/>
  <c r="BN15"/>
  <c r="BR15"/>
  <c r="BX15"/>
  <c r="EO15" s="1"/>
  <c r="BY15"/>
  <c r="BZ15"/>
  <c r="CA15"/>
  <c r="CB15"/>
  <c r="CD15"/>
  <c r="CE15"/>
  <c r="CF15"/>
  <c r="CJ15"/>
  <c r="CP15"/>
  <c r="ES15" s="1"/>
  <c r="CQ15"/>
  <c r="CR15"/>
  <c r="CS15"/>
  <c r="CT15"/>
  <c r="CV15"/>
  <c r="CW15"/>
  <c r="CX15"/>
  <c r="DB15"/>
  <c r="DU15"/>
  <c r="DV15"/>
  <c r="DW15"/>
  <c r="DX15"/>
  <c r="EW15" s="1"/>
  <c r="EF15"/>
  <c r="EJ15"/>
  <c r="EP15"/>
  <c r="ET15"/>
  <c r="EX15"/>
  <c r="EY15"/>
  <c r="J16"/>
  <c r="M16" s="1"/>
  <c r="K16"/>
  <c r="L16"/>
  <c r="O16"/>
  <c r="V16"/>
  <c r="Y16"/>
  <c r="Z16"/>
  <c r="AA16"/>
  <c r="AB16"/>
  <c r="AD16"/>
  <c r="AH16"/>
  <c r="AN16"/>
  <c r="EE16" s="1"/>
  <c r="AO16"/>
  <c r="AP16"/>
  <c r="AQ16"/>
  <c r="AR16"/>
  <c r="AT16"/>
  <c r="AU16"/>
  <c r="AV16"/>
  <c r="AZ16"/>
  <c r="BF16"/>
  <c r="BG16"/>
  <c r="BH16"/>
  <c r="BI16"/>
  <c r="BJ16"/>
  <c r="BL16"/>
  <c r="BM16"/>
  <c r="BN16"/>
  <c r="BR16"/>
  <c r="BX16"/>
  <c r="EO16" s="1"/>
  <c r="BY16"/>
  <c r="BZ16"/>
  <c r="CA16"/>
  <c r="CB16"/>
  <c r="CD16"/>
  <c r="CE16"/>
  <c r="CF16"/>
  <c r="CJ16"/>
  <c r="CP16"/>
  <c r="ES16" s="1"/>
  <c r="CQ16"/>
  <c r="CR16"/>
  <c r="CS16"/>
  <c r="CT16"/>
  <c r="CV16"/>
  <c r="CW16"/>
  <c r="CX16"/>
  <c r="DB16"/>
  <c r="DU16"/>
  <c r="DV16"/>
  <c r="DW16"/>
  <c r="DX16"/>
  <c r="EW16" s="1"/>
  <c r="EF16"/>
  <c r="EJ16"/>
  <c r="EP16"/>
  <c r="ET16"/>
  <c r="EX16"/>
  <c r="EY16"/>
  <c r="J17"/>
  <c r="M17" s="1"/>
  <c r="K17"/>
  <c r="L17"/>
  <c r="O17"/>
  <c r="V17"/>
  <c r="Y17"/>
  <c r="Z17"/>
  <c r="AA17"/>
  <c r="AB17"/>
  <c r="AD17"/>
  <c r="AH17"/>
  <c r="AN17"/>
  <c r="EE17" s="1"/>
  <c r="AO17"/>
  <c r="AP17"/>
  <c r="AQ17"/>
  <c r="AR17"/>
  <c r="AT17"/>
  <c r="AU17"/>
  <c r="AV17"/>
  <c r="AZ17"/>
  <c r="BF17"/>
  <c r="BG17"/>
  <c r="BH17"/>
  <c r="BI17"/>
  <c r="BJ17"/>
  <c r="BL17"/>
  <c r="BM17"/>
  <c r="BN17"/>
  <c r="BR17"/>
  <c r="BX17"/>
  <c r="EO17" s="1"/>
  <c r="BY17"/>
  <c r="BZ17"/>
  <c r="CA17"/>
  <c r="CB17"/>
  <c r="CD17"/>
  <c r="CE17"/>
  <c r="CF17"/>
  <c r="CJ17"/>
  <c r="CP17"/>
  <c r="ES17" s="1"/>
  <c r="CQ17"/>
  <c r="CR17"/>
  <c r="CS17"/>
  <c r="CT17"/>
  <c r="CV17"/>
  <c r="CW17"/>
  <c r="CX17"/>
  <c r="DB17"/>
  <c r="DU17"/>
  <c r="DV17"/>
  <c r="DW17"/>
  <c r="DX17"/>
  <c r="EW17" s="1"/>
  <c r="EF17"/>
  <c r="EJ17"/>
  <c r="EP17"/>
  <c r="ET17"/>
  <c r="EX17"/>
  <c r="EY17"/>
  <c r="J18"/>
  <c r="M18" s="1"/>
  <c r="K18"/>
  <c r="L18"/>
  <c r="O18"/>
  <c r="V18"/>
  <c r="Y18"/>
  <c r="Z18"/>
  <c r="AA18"/>
  <c r="AB18"/>
  <c r="AD18"/>
  <c r="AH18"/>
  <c r="AN18"/>
  <c r="EE18" s="1"/>
  <c r="AO18"/>
  <c r="AP18"/>
  <c r="AQ18"/>
  <c r="AR18"/>
  <c r="AT18"/>
  <c r="AU18"/>
  <c r="AV18"/>
  <c r="AZ18"/>
  <c r="BF18"/>
  <c r="BG18"/>
  <c r="BH18"/>
  <c r="BI18"/>
  <c r="BJ18"/>
  <c r="BL18"/>
  <c r="BM18"/>
  <c r="BN18"/>
  <c r="BR18"/>
  <c r="BX18"/>
  <c r="EO18" s="1"/>
  <c r="BY18"/>
  <c r="BZ18"/>
  <c r="CA18"/>
  <c r="CB18"/>
  <c r="CD18"/>
  <c r="CE18"/>
  <c r="CF18"/>
  <c r="CJ18"/>
  <c r="CP18"/>
  <c r="ES18" s="1"/>
  <c r="CQ18"/>
  <c r="CR18"/>
  <c r="CS18"/>
  <c r="CT18"/>
  <c r="CV18"/>
  <c r="CW18"/>
  <c r="CX18"/>
  <c r="DB18"/>
  <c r="DU18"/>
  <c r="DV18"/>
  <c r="DW18"/>
  <c r="DX18"/>
  <c r="EW18" s="1"/>
  <c r="EF18"/>
  <c r="EJ18"/>
  <c r="EP18"/>
  <c r="ET18"/>
  <c r="EX18"/>
  <c r="EY18"/>
  <c r="J19"/>
  <c r="M19" s="1"/>
  <c r="K19"/>
  <c r="L19"/>
  <c r="O19"/>
  <c r="V19"/>
  <c r="Y19"/>
  <c r="Z19"/>
  <c r="AA19"/>
  <c r="AB19"/>
  <c r="AD19"/>
  <c r="AH19"/>
  <c r="AN19"/>
  <c r="EE19" s="1"/>
  <c r="AO19"/>
  <c r="AP19"/>
  <c r="AQ19"/>
  <c r="AR19"/>
  <c r="AT19"/>
  <c r="AU19"/>
  <c r="AV19"/>
  <c r="AZ19"/>
  <c r="BF19"/>
  <c r="BG19"/>
  <c r="BH19"/>
  <c r="BI19"/>
  <c r="BJ19"/>
  <c r="BL19"/>
  <c r="BM19"/>
  <c r="BN19"/>
  <c r="BR19"/>
  <c r="BX19"/>
  <c r="EO19" s="1"/>
  <c r="BY19"/>
  <c r="BZ19"/>
  <c r="CA19"/>
  <c r="CB19"/>
  <c r="CD19"/>
  <c r="CE19"/>
  <c r="CF19"/>
  <c r="CJ19"/>
  <c r="CP19"/>
  <c r="CQ19"/>
  <c r="CR19"/>
  <c r="CS19"/>
  <c r="CT19"/>
  <c r="CV19"/>
  <c r="CW19"/>
  <c r="CX19"/>
  <c r="DB19"/>
  <c r="DU19"/>
  <c r="DV19"/>
  <c r="DW19"/>
  <c r="DX19"/>
  <c r="EW19" s="1"/>
  <c r="EF19"/>
  <c r="EJ19"/>
  <c r="EP19"/>
  <c r="ET19"/>
  <c r="EX19"/>
  <c r="EY19"/>
  <c r="J20"/>
  <c r="V20" s="1"/>
  <c r="K20"/>
  <c r="L20"/>
  <c r="O20"/>
  <c r="Y20"/>
  <c r="Z20"/>
  <c r="AH20" s="1"/>
  <c r="AA20"/>
  <c r="AB20"/>
  <c r="AD20"/>
  <c r="AN20"/>
  <c r="EE20" s="1"/>
  <c r="AO20"/>
  <c r="AP20"/>
  <c r="AZ20" s="1"/>
  <c r="AQ20"/>
  <c r="AR20"/>
  <c r="AT20"/>
  <c r="AU20"/>
  <c r="AV20"/>
  <c r="BF20"/>
  <c r="BG20"/>
  <c r="BH20"/>
  <c r="BR20" s="1"/>
  <c r="BI20"/>
  <c r="BJ20"/>
  <c r="BL20"/>
  <c r="BM20"/>
  <c r="BN20"/>
  <c r="BX20"/>
  <c r="EO20" s="1"/>
  <c r="BY20"/>
  <c r="BZ20"/>
  <c r="CJ20" s="1"/>
  <c r="CA20"/>
  <c r="CB20"/>
  <c r="CD20"/>
  <c r="CE20"/>
  <c r="CF20"/>
  <c r="CP20"/>
  <c r="ET20" s="1"/>
  <c r="CQ20"/>
  <c r="CR20"/>
  <c r="DB20" s="1"/>
  <c r="CS20"/>
  <c r="CT20"/>
  <c r="CV20"/>
  <c r="CW20"/>
  <c r="CX20"/>
  <c r="DU20"/>
  <c r="DV20"/>
  <c r="DW20"/>
  <c r="DX20"/>
  <c r="EW20" s="1"/>
  <c r="EF20"/>
  <c r="EJ20"/>
  <c r="EX20"/>
  <c r="EY20"/>
  <c r="J21"/>
  <c r="K21"/>
  <c r="L21"/>
  <c r="O21"/>
  <c r="V21"/>
  <c r="Y21"/>
  <c r="Z21"/>
  <c r="AH21" s="1"/>
  <c r="AA21"/>
  <c r="AB21"/>
  <c r="AD21"/>
  <c r="AN21"/>
  <c r="EE21" s="1"/>
  <c r="AO21"/>
  <c r="AP21"/>
  <c r="AZ21" s="1"/>
  <c r="AQ21"/>
  <c r="AR21"/>
  <c r="AT21"/>
  <c r="AU21"/>
  <c r="AV21"/>
  <c r="BF21"/>
  <c r="BG21"/>
  <c r="BH21"/>
  <c r="BR21" s="1"/>
  <c r="BI21"/>
  <c r="BJ21"/>
  <c r="BL21"/>
  <c r="BM21"/>
  <c r="BN21"/>
  <c r="BX21"/>
  <c r="EO21" s="1"/>
  <c r="BY21"/>
  <c r="BZ21"/>
  <c r="CJ21" s="1"/>
  <c r="CA21"/>
  <c r="CB21"/>
  <c r="CD21"/>
  <c r="CE21"/>
  <c r="CF21"/>
  <c r="CP21"/>
  <c r="ET21" s="1"/>
  <c r="CQ21"/>
  <c r="CR21"/>
  <c r="DB21" s="1"/>
  <c r="CS21"/>
  <c r="CT21"/>
  <c r="CV21"/>
  <c r="CW21"/>
  <c r="CX21"/>
  <c r="DU21"/>
  <c r="DV21"/>
  <c r="DW21"/>
  <c r="DX21"/>
  <c r="EW21" s="1"/>
  <c r="EF21"/>
  <c r="EJ21"/>
  <c r="EN21"/>
  <c r="EX21"/>
  <c r="EY21"/>
  <c r="J22"/>
  <c r="K22"/>
  <c r="L22"/>
  <c r="O22"/>
  <c r="V22"/>
  <c r="Y22"/>
  <c r="Z22"/>
  <c r="AH22" s="1"/>
  <c r="AA22"/>
  <c r="AB22"/>
  <c r="AD22"/>
  <c r="AN22"/>
  <c r="EE22" s="1"/>
  <c r="AO22"/>
  <c r="AP22"/>
  <c r="AZ22" s="1"/>
  <c r="AQ22"/>
  <c r="AR22"/>
  <c r="AT22"/>
  <c r="AU22"/>
  <c r="AV22"/>
  <c r="BF22"/>
  <c r="BG22"/>
  <c r="BH22"/>
  <c r="BR22" s="1"/>
  <c r="BI22"/>
  <c r="BJ22"/>
  <c r="BL22"/>
  <c r="BM22"/>
  <c r="BN22"/>
  <c r="BX22"/>
  <c r="EO22" s="1"/>
  <c r="BY22"/>
  <c r="BZ22"/>
  <c r="CJ22" s="1"/>
  <c r="CA22"/>
  <c r="CB22"/>
  <c r="CD22"/>
  <c r="CE22"/>
  <c r="CF22"/>
  <c r="CP22"/>
  <c r="ET22" s="1"/>
  <c r="CQ22"/>
  <c r="CR22"/>
  <c r="DB22" s="1"/>
  <c r="CS22"/>
  <c r="CT22"/>
  <c r="CV22"/>
  <c r="CW22"/>
  <c r="CX22"/>
  <c r="DU22"/>
  <c r="DV22"/>
  <c r="DW22"/>
  <c r="DX22"/>
  <c r="EW22" s="1"/>
  <c r="EF22"/>
  <c r="EJ22"/>
  <c r="EN22"/>
  <c r="EX22"/>
  <c r="EY22"/>
  <c r="J23"/>
  <c r="K23"/>
  <c r="L23"/>
  <c r="O23"/>
  <c r="V23"/>
  <c r="Y23"/>
  <c r="Z23"/>
  <c r="AH23" s="1"/>
  <c r="AA23"/>
  <c r="AB23"/>
  <c r="AD23"/>
  <c r="AN23"/>
  <c r="EE23" s="1"/>
  <c r="AO23"/>
  <c r="AP23"/>
  <c r="AZ23" s="1"/>
  <c r="AQ23"/>
  <c r="AR23"/>
  <c r="AT23"/>
  <c r="AU23"/>
  <c r="AV23"/>
  <c r="BF23"/>
  <c r="EI23" s="1"/>
  <c r="BG23"/>
  <c r="BH23"/>
  <c r="BR23" s="1"/>
  <c r="BI23"/>
  <c r="BJ23"/>
  <c r="BL23"/>
  <c r="BM23"/>
  <c r="BN23"/>
  <c r="BX23"/>
  <c r="EO23" s="1"/>
  <c r="BY23"/>
  <c r="BZ23"/>
  <c r="CJ23" s="1"/>
  <c r="CA23"/>
  <c r="CB23"/>
  <c r="CD23"/>
  <c r="CE23"/>
  <c r="CF23"/>
  <c r="CP23"/>
  <c r="ES23" s="1"/>
  <c r="CQ23"/>
  <c r="CR23"/>
  <c r="CS23"/>
  <c r="CT23"/>
  <c r="CV23"/>
  <c r="CW23"/>
  <c r="CX23"/>
  <c r="DB23"/>
  <c r="DU23"/>
  <c r="DV23"/>
  <c r="DW23"/>
  <c r="DX23"/>
  <c r="EW23" s="1"/>
  <c r="ED23"/>
  <c r="EF23"/>
  <c r="EJ23"/>
  <c r="EN23"/>
  <c r="EP23"/>
  <c r="ET23"/>
  <c r="EX23"/>
  <c r="EY23"/>
  <c r="J24"/>
  <c r="M24" s="1"/>
  <c r="K24"/>
  <c r="L24"/>
  <c r="O24"/>
  <c r="V24"/>
  <c r="Y24"/>
  <c r="Z24"/>
  <c r="AA24"/>
  <c r="AB24"/>
  <c r="AD24"/>
  <c r="AH24"/>
  <c r="AN24"/>
  <c r="EE24" s="1"/>
  <c r="AO24"/>
  <c r="AP24"/>
  <c r="AQ24"/>
  <c r="AR24"/>
  <c r="AT24"/>
  <c r="AU24"/>
  <c r="AV24"/>
  <c r="AZ24"/>
  <c r="BF24"/>
  <c r="EI24" s="1"/>
  <c r="BG24"/>
  <c r="BH24"/>
  <c r="BI24"/>
  <c r="BJ24"/>
  <c r="BL24"/>
  <c r="BM24"/>
  <c r="BN24"/>
  <c r="BR24"/>
  <c r="BX24"/>
  <c r="EO24" s="1"/>
  <c r="BY24"/>
  <c r="BZ24"/>
  <c r="CA24"/>
  <c r="CB24"/>
  <c r="CD24"/>
  <c r="CE24"/>
  <c r="CF24"/>
  <c r="CJ24"/>
  <c r="CP24"/>
  <c r="ES24" s="1"/>
  <c r="CQ24"/>
  <c r="CR24"/>
  <c r="CS24"/>
  <c r="CT24"/>
  <c r="CV24"/>
  <c r="CW24"/>
  <c r="CX24"/>
  <c r="DB24"/>
  <c r="DU24"/>
  <c r="DV24"/>
  <c r="DW24"/>
  <c r="DX24"/>
  <c r="EW24" s="1"/>
  <c r="ED24"/>
  <c r="EF24"/>
  <c r="EJ24"/>
  <c r="EN24"/>
  <c r="EP24"/>
  <c r="ET24"/>
  <c r="EX24"/>
  <c r="EY24"/>
  <c r="J25"/>
  <c r="M25" s="1"/>
  <c r="K25"/>
  <c r="L25"/>
  <c r="O25"/>
  <c r="V25"/>
  <c r="Y25"/>
  <c r="Z25"/>
  <c r="AA25"/>
  <c r="AB25"/>
  <c r="AD25"/>
  <c r="AH25"/>
  <c r="AN25"/>
  <c r="EE25" s="1"/>
  <c r="AO25"/>
  <c r="AP25"/>
  <c r="AQ25"/>
  <c r="AR25"/>
  <c r="AT25"/>
  <c r="AU25"/>
  <c r="AV25"/>
  <c r="AZ25"/>
  <c r="BF25"/>
  <c r="EI25" s="1"/>
  <c r="BG25"/>
  <c r="BH25"/>
  <c r="BI25"/>
  <c r="BJ25"/>
  <c r="BL25"/>
  <c r="BM25"/>
  <c r="BN25"/>
  <c r="BR25"/>
  <c r="BX25"/>
  <c r="EO25" s="1"/>
  <c r="BY25"/>
  <c r="BZ25"/>
  <c r="CA25"/>
  <c r="CB25"/>
  <c r="CD25"/>
  <c r="CE25"/>
  <c r="CF25"/>
  <c r="CJ25"/>
  <c r="CP25"/>
  <c r="ES25" s="1"/>
  <c r="CQ25"/>
  <c r="CR25"/>
  <c r="CS25"/>
  <c r="CT25"/>
  <c r="CV25"/>
  <c r="CW25"/>
  <c r="CX25"/>
  <c r="DB25"/>
  <c r="DU25"/>
  <c r="DV25"/>
  <c r="DW25"/>
  <c r="DX25"/>
  <c r="EW25" s="1"/>
  <c r="ED25"/>
  <c r="EF25"/>
  <c r="EJ25"/>
  <c r="EN25"/>
  <c r="EP25"/>
  <c r="ET25"/>
  <c r="EX25"/>
  <c r="EY25"/>
  <c r="J26"/>
  <c r="M26" s="1"/>
  <c r="K26"/>
  <c r="L26"/>
  <c r="O26"/>
  <c r="V26"/>
  <c r="Y26"/>
  <c r="Z26"/>
  <c r="AA26"/>
  <c r="AB26"/>
  <c r="AD26"/>
  <c r="AH26"/>
  <c r="AN26"/>
  <c r="EE26" s="1"/>
  <c r="AO26"/>
  <c r="AP26"/>
  <c r="AQ26"/>
  <c r="AR26"/>
  <c r="AT26"/>
  <c r="AU26"/>
  <c r="AV26"/>
  <c r="AZ26"/>
  <c r="BF26"/>
  <c r="EI26" s="1"/>
  <c r="BG26"/>
  <c r="BH26"/>
  <c r="BI26"/>
  <c r="BJ26"/>
  <c r="BK26" s="1"/>
  <c r="BL26"/>
  <c r="BM26"/>
  <c r="BN26"/>
  <c r="BO26" s="1"/>
  <c r="BR26"/>
  <c r="BX26"/>
  <c r="EO26" s="1"/>
  <c r="BY26"/>
  <c r="BZ26"/>
  <c r="CA26"/>
  <c r="CB26"/>
  <c r="CC26" s="1"/>
  <c r="CD26"/>
  <c r="CE26"/>
  <c r="CF26"/>
  <c r="CG26" s="1"/>
  <c r="CJ26"/>
  <c r="CP26"/>
  <c r="ES26" s="1"/>
  <c r="CQ26"/>
  <c r="CR26"/>
  <c r="CS26"/>
  <c r="CT26"/>
  <c r="CU26" s="1"/>
  <c r="CV26"/>
  <c r="CW26"/>
  <c r="CX26"/>
  <c r="CY26" s="1"/>
  <c r="DB26"/>
  <c r="DU26"/>
  <c r="DV26"/>
  <c r="DW26"/>
  <c r="DX26"/>
  <c r="EW26" s="1"/>
  <c r="ED26"/>
  <c r="EF26"/>
  <c r="EJ26"/>
  <c r="EN26"/>
  <c r="EP26"/>
  <c r="ET26"/>
  <c r="EX26"/>
  <c r="EY26"/>
  <c r="J27"/>
  <c r="M27" s="1"/>
  <c r="K27"/>
  <c r="L27"/>
  <c r="O27"/>
  <c r="V27"/>
  <c r="Y27"/>
  <c r="Z27"/>
  <c r="AA27"/>
  <c r="AB27"/>
  <c r="AD27"/>
  <c r="AH27"/>
  <c r="AN27"/>
  <c r="EE27" s="1"/>
  <c r="AO27"/>
  <c r="AP27"/>
  <c r="AQ27"/>
  <c r="AR27"/>
  <c r="AT27"/>
  <c r="AU27"/>
  <c r="AV27"/>
  <c r="AZ27"/>
  <c r="BF27"/>
  <c r="EI27" s="1"/>
  <c r="BG27"/>
  <c r="BH27"/>
  <c r="BI27"/>
  <c r="BJ27"/>
  <c r="BK27" s="1"/>
  <c r="BL27"/>
  <c r="BM27"/>
  <c r="BN27"/>
  <c r="BO27" s="1"/>
  <c r="BR27"/>
  <c r="BX27"/>
  <c r="EO27" s="1"/>
  <c r="BY27"/>
  <c r="BZ27"/>
  <c r="CA27"/>
  <c r="CB27"/>
  <c r="CC27" s="1"/>
  <c r="CD27"/>
  <c r="CE27"/>
  <c r="CF27"/>
  <c r="CG27" s="1"/>
  <c r="CJ27"/>
  <c r="CP27"/>
  <c r="ES27" s="1"/>
  <c r="CQ27"/>
  <c r="CR27"/>
  <c r="CS27"/>
  <c r="CT27"/>
  <c r="CU27" s="1"/>
  <c r="CV27"/>
  <c r="CW27"/>
  <c r="CX27"/>
  <c r="CY27" s="1"/>
  <c r="DB27"/>
  <c r="DU27"/>
  <c r="DV27"/>
  <c r="DW27"/>
  <c r="DX27"/>
  <c r="EW27" s="1"/>
  <c r="ED27"/>
  <c r="EF27"/>
  <c r="EJ27"/>
  <c r="EN27"/>
  <c r="EP27"/>
  <c r="ET27"/>
  <c r="EX27"/>
  <c r="EY27"/>
  <c r="J28"/>
  <c r="M28" s="1"/>
  <c r="K28"/>
  <c r="L28"/>
  <c r="O28"/>
  <c r="V28"/>
  <c r="Y28"/>
  <c r="Z28"/>
  <c r="AA28"/>
  <c r="AB28"/>
  <c r="AD28"/>
  <c r="AH28"/>
  <c r="AN28"/>
  <c r="EE28" s="1"/>
  <c r="AO28"/>
  <c r="AP28"/>
  <c r="AQ28"/>
  <c r="AR28"/>
  <c r="AT28"/>
  <c r="AU28"/>
  <c r="AV28"/>
  <c r="AZ28"/>
  <c r="BF28"/>
  <c r="EI28" s="1"/>
  <c r="BG28"/>
  <c r="BH28"/>
  <c r="BI28"/>
  <c r="BJ28"/>
  <c r="BK28" s="1"/>
  <c r="BL28"/>
  <c r="BM28"/>
  <c r="BN28"/>
  <c r="BO28" s="1"/>
  <c r="BR28"/>
  <c r="BX28"/>
  <c r="EO28" s="1"/>
  <c r="BY28"/>
  <c r="BZ28"/>
  <c r="CA28"/>
  <c r="CB28"/>
  <c r="CC28" s="1"/>
  <c r="CD28"/>
  <c r="CE28"/>
  <c r="CF28"/>
  <c r="CG28" s="1"/>
  <c r="CJ28"/>
  <c r="CP28"/>
  <c r="ES28" s="1"/>
  <c r="CQ28"/>
  <c r="CR28"/>
  <c r="CS28"/>
  <c r="CT28"/>
  <c r="CU28" s="1"/>
  <c r="CV28"/>
  <c r="CW28"/>
  <c r="CX28"/>
  <c r="CY28" s="1"/>
  <c r="DB28"/>
  <c r="DU28"/>
  <c r="DV28"/>
  <c r="DW28"/>
  <c r="DX28"/>
  <c r="EW28" s="1"/>
  <c r="ED28"/>
  <c r="EF28"/>
  <c r="EJ28"/>
  <c r="EN28"/>
  <c r="EP28"/>
  <c r="ET28"/>
  <c r="EX28"/>
  <c r="EY28"/>
  <c r="J29"/>
  <c r="M29" s="1"/>
  <c r="K29"/>
  <c r="L29"/>
  <c r="O29"/>
  <c r="V29"/>
  <c r="Y29"/>
  <c r="Z29"/>
  <c r="AA29"/>
  <c r="AB29"/>
  <c r="AD29"/>
  <c r="AH29"/>
  <c r="AN29"/>
  <c r="EE29" s="1"/>
  <c r="AO29"/>
  <c r="AP29"/>
  <c r="AQ29"/>
  <c r="AR29"/>
  <c r="AT29"/>
  <c r="AU29"/>
  <c r="AV29"/>
  <c r="AZ29"/>
  <c r="BF29"/>
  <c r="EI29" s="1"/>
  <c r="BG29"/>
  <c r="BH29"/>
  <c r="BI29"/>
  <c r="BJ29"/>
  <c r="BK29" s="1"/>
  <c r="BL29"/>
  <c r="BM29"/>
  <c r="BN29"/>
  <c r="BO29" s="1"/>
  <c r="BR29"/>
  <c r="BX29"/>
  <c r="EO29" s="1"/>
  <c r="BY29"/>
  <c r="BZ29"/>
  <c r="CA29"/>
  <c r="CB29"/>
  <c r="CC29" s="1"/>
  <c r="CD29"/>
  <c r="CE29"/>
  <c r="CF29"/>
  <c r="CG29" s="1"/>
  <c r="CJ29"/>
  <c r="CP29"/>
  <c r="ES29" s="1"/>
  <c r="CQ29"/>
  <c r="CR29"/>
  <c r="CS29"/>
  <c r="CT29"/>
  <c r="CU29" s="1"/>
  <c r="CV29"/>
  <c r="CW29"/>
  <c r="CX29"/>
  <c r="CY29" s="1"/>
  <c r="DB29"/>
  <c r="DU29"/>
  <c r="DV29"/>
  <c r="DW29"/>
  <c r="DX29"/>
  <c r="EW29" s="1"/>
  <c r="ED29"/>
  <c r="EF29"/>
  <c r="EJ29"/>
  <c r="EN29"/>
  <c r="EP29"/>
  <c r="ET29"/>
  <c r="EX29"/>
  <c r="EY29"/>
  <c r="J30"/>
  <c r="M30" s="1"/>
  <c r="K30"/>
  <c r="L30"/>
  <c r="O30"/>
  <c r="V30"/>
  <c r="Y30"/>
  <c r="Z30"/>
  <c r="AA30"/>
  <c r="AB30"/>
  <c r="AD30"/>
  <c r="AH30"/>
  <c r="AN30"/>
  <c r="EE30" s="1"/>
  <c r="AO30"/>
  <c r="AP30"/>
  <c r="AQ30"/>
  <c r="AR30"/>
  <c r="AT30"/>
  <c r="AU30"/>
  <c r="AV30"/>
  <c r="AZ30"/>
  <c r="BF30"/>
  <c r="EI30" s="1"/>
  <c r="BG30"/>
  <c r="BH30"/>
  <c r="BI30"/>
  <c r="BJ30"/>
  <c r="BK30" s="1"/>
  <c r="BL30"/>
  <c r="BM30"/>
  <c r="BN30"/>
  <c r="BO30" s="1"/>
  <c r="BR30"/>
  <c r="BX30"/>
  <c r="EO30" s="1"/>
  <c r="BY30"/>
  <c r="BZ30"/>
  <c r="CA30"/>
  <c r="CB30"/>
  <c r="CC30" s="1"/>
  <c r="CD30"/>
  <c r="CE30"/>
  <c r="CF30"/>
  <c r="CG30" s="1"/>
  <c r="CJ30"/>
  <c r="CP30"/>
  <c r="ES30" s="1"/>
  <c r="CQ30"/>
  <c r="CR30"/>
  <c r="CS30"/>
  <c r="CT30"/>
  <c r="CU30" s="1"/>
  <c r="CV30"/>
  <c r="CW30"/>
  <c r="CX30"/>
  <c r="CY30" s="1"/>
  <c r="DB30"/>
  <c r="DU30"/>
  <c r="DV30"/>
  <c r="DW30"/>
  <c r="DX30"/>
  <c r="EW30" s="1"/>
  <c r="ED30"/>
  <c r="EF30"/>
  <c r="EJ30"/>
  <c r="EN30"/>
  <c r="EP30"/>
  <c r="ET30"/>
  <c r="EX30"/>
  <c r="EY30"/>
  <c r="J31"/>
  <c r="M31" s="1"/>
  <c r="K31"/>
  <c r="L31"/>
  <c r="O31"/>
  <c r="V31"/>
  <c r="Y31"/>
  <c r="Z31"/>
  <c r="AA31"/>
  <c r="AB31"/>
  <c r="AD31"/>
  <c r="AH31"/>
  <c r="AN31"/>
  <c r="EE31" s="1"/>
  <c r="AO31"/>
  <c r="AP31"/>
  <c r="AQ31"/>
  <c r="AR31"/>
  <c r="AT31"/>
  <c r="AU31"/>
  <c r="AV31"/>
  <c r="AZ31"/>
  <c r="BF31"/>
  <c r="EI31" s="1"/>
  <c r="BG31"/>
  <c r="BH31"/>
  <c r="BI31"/>
  <c r="BJ31"/>
  <c r="BK31" s="1"/>
  <c r="BL31"/>
  <c r="BM31"/>
  <c r="BN31"/>
  <c r="BO31" s="1"/>
  <c r="BR31"/>
  <c r="BX31"/>
  <c r="EO31" s="1"/>
  <c r="BY31"/>
  <c r="BZ31"/>
  <c r="CA31"/>
  <c r="CB31"/>
  <c r="CC31" s="1"/>
  <c r="CD31"/>
  <c r="CE31"/>
  <c r="CF31"/>
  <c r="CG31" s="1"/>
  <c r="CJ31"/>
  <c r="CP31"/>
  <c r="ES31" s="1"/>
  <c r="CQ31"/>
  <c r="CR31"/>
  <c r="CS31"/>
  <c r="CT31"/>
  <c r="CU31" s="1"/>
  <c r="CV31"/>
  <c r="CW31"/>
  <c r="CX31"/>
  <c r="CY31" s="1"/>
  <c r="DB31"/>
  <c r="DU31"/>
  <c r="DV31"/>
  <c r="DW31"/>
  <c r="DX31"/>
  <c r="EW31" s="1"/>
  <c r="ED31"/>
  <c r="EF31"/>
  <c r="EJ31"/>
  <c r="EN31"/>
  <c r="EP31"/>
  <c r="ET31"/>
  <c r="EX31"/>
  <c r="EY31"/>
  <c r="J32"/>
  <c r="K32"/>
  <c r="L32"/>
  <c r="O32"/>
  <c r="V32"/>
  <c r="Y32"/>
  <c r="Z32"/>
  <c r="AH32" s="1"/>
  <c r="AA32"/>
  <c r="AB32"/>
  <c r="AD32"/>
  <c r="AN32"/>
  <c r="EE32" s="1"/>
  <c r="AO32"/>
  <c r="AP32"/>
  <c r="AZ32" s="1"/>
  <c r="AQ32"/>
  <c r="AR32"/>
  <c r="AT32"/>
  <c r="AU32"/>
  <c r="AV32"/>
  <c r="BF32"/>
  <c r="BG32"/>
  <c r="BH32"/>
  <c r="BR32" s="1"/>
  <c r="BI32"/>
  <c r="BJ32"/>
  <c r="BK32" s="1"/>
  <c r="BL32"/>
  <c r="BM32"/>
  <c r="BN32"/>
  <c r="BO32" s="1"/>
  <c r="BX32"/>
  <c r="EO32" s="1"/>
  <c r="BY32"/>
  <c r="BZ32"/>
  <c r="CJ32" s="1"/>
  <c r="CA32"/>
  <c r="CB32"/>
  <c r="CC32" s="1"/>
  <c r="CD32"/>
  <c r="CE32"/>
  <c r="CF32"/>
  <c r="CG32" s="1"/>
  <c r="CP32"/>
  <c r="ET32" s="1"/>
  <c r="CQ32"/>
  <c r="CR32"/>
  <c r="DB32" s="1"/>
  <c r="CS32"/>
  <c r="CT32"/>
  <c r="CU32" s="1"/>
  <c r="CV32"/>
  <c r="CW32"/>
  <c r="CX32"/>
  <c r="CY32" s="1"/>
  <c r="DU32"/>
  <c r="DV32"/>
  <c r="DW32"/>
  <c r="DX32"/>
  <c r="EW32" s="1"/>
  <c r="EF32"/>
  <c r="EJ32"/>
  <c r="EN32"/>
  <c r="EX32"/>
  <c r="EY32"/>
  <c r="J33"/>
  <c r="K33"/>
  <c r="L33"/>
  <c r="O33"/>
  <c r="V33"/>
  <c r="Y33"/>
  <c r="Z33"/>
  <c r="AH33" s="1"/>
  <c r="AA33"/>
  <c r="AB33"/>
  <c r="AD33"/>
  <c r="AN33"/>
  <c r="EE33" s="1"/>
  <c r="AO33"/>
  <c r="AP33"/>
  <c r="AZ33" s="1"/>
  <c r="AQ33"/>
  <c r="AR33"/>
  <c r="AT33"/>
  <c r="AU33"/>
  <c r="AV33"/>
  <c r="BF33"/>
  <c r="BG33"/>
  <c r="BH33"/>
  <c r="BR33" s="1"/>
  <c r="BI33"/>
  <c r="BJ33"/>
  <c r="BK33" s="1"/>
  <c r="BL33"/>
  <c r="BM33"/>
  <c r="BN33"/>
  <c r="BO33" s="1"/>
  <c r="BX33"/>
  <c r="EO33" s="1"/>
  <c r="BY33"/>
  <c r="BZ33"/>
  <c r="CJ33" s="1"/>
  <c r="CA33"/>
  <c r="CB33"/>
  <c r="CC33" s="1"/>
  <c r="CD33"/>
  <c r="CE33"/>
  <c r="CF33"/>
  <c r="CG33" s="1"/>
  <c r="CP33"/>
  <c r="ET33" s="1"/>
  <c r="CQ33"/>
  <c r="CR33"/>
  <c r="DB33" s="1"/>
  <c r="CS33"/>
  <c r="CT33"/>
  <c r="CU33" s="1"/>
  <c r="CV33"/>
  <c r="CW33"/>
  <c r="CX33"/>
  <c r="CY33" s="1"/>
  <c r="DU33"/>
  <c r="DV33"/>
  <c r="DW33"/>
  <c r="DX33"/>
  <c r="EW33" s="1"/>
  <c r="EF33"/>
  <c r="EJ33"/>
  <c r="EN33"/>
  <c r="EX33"/>
  <c r="EY33"/>
  <c r="J34"/>
  <c r="K34"/>
  <c r="L34"/>
  <c r="O34"/>
  <c r="V34"/>
  <c r="Y34"/>
  <c r="Z34"/>
  <c r="AH34" s="1"/>
  <c r="AA34"/>
  <c r="AB34"/>
  <c r="AD34"/>
  <c r="AN34"/>
  <c r="EE34" s="1"/>
  <c r="AO34"/>
  <c r="AP34"/>
  <c r="AZ34" s="1"/>
  <c r="AQ34"/>
  <c r="AR34"/>
  <c r="AT34"/>
  <c r="AU34"/>
  <c r="AV34"/>
  <c r="BF34"/>
  <c r="BG34"/>
  <c r="BH34"/>
  <c r="BR34" s="1"/>
  <c r="BI34"/>
  <c r="BJ34"/>
  <c r="BK34" s="1"/>
  <c r="BL34"/>
  <c r="BM34"/>
  <c r="BN34"/>
  <c r="BO34" s="1"/>
  <c r="BX34"/>
  <c r="EO34" s="1"/>
  <c r="BY34"/>
  <c r="BZ34"/>
  <c r="CJ34" s="1"/>
  <c r="CA34"/>
  <c r="CB34"/>
  <c r="CC34" s="1"/>
  <c r="CD34"/>
  <c r="CE34"/>
  <c r="CF34"/>
  <c r="CG34" s="1"/>
  <c r="CP34"/>
  <c r="ET34" s="1"/>
  <c r="CQ34"/>
  <c r="CR34"/>
  <c r="DB34" s="1"/>
  <c r="CS34"/>
  <c r="CT34"/>
  <c r="CU34" s="1"/>
  <c r="CV34"/>
  <c r="CW34"/>
  <c r="CX34"/>
  <c r="CY34" s="1"/>
  <c r="DU34"/>
  <c r="DV34"/>
  <c r="DW34"/>
  <c r="DX34"/>
  <c r="EW34" s="1"/>
  <c r="EF34"/>
  <c r="EJ34"/>
  <c r="EN34"/>
  <c r="EX34"/>
  <c r="EY34"/>
  <c r="J35"/>
  <c r="K35"/>
  <c r="L35"/>
  <c r="O35"/>
  <c r="V35"/>
  <c r="Y35"/>
  <c r="Z35"/>
  <c r="AH35" s="1"/>
  <c r="AA35"/>
  <c r="AB35"/>
  <c r="AD35"/>
  <c r="AN35"/>
  <c r="EE35" s="1"/>
  <c r="AO35"/>
  <c r="AP35"/>
  <c r="AZ35" s="1"/>
  <c r="AQ35"/>
  <c r="AR35"/>
  <c r="AT35"/>
  <c r="AU35"/>
  <c r="AV35"/>
  <c r="BF35"/>
  <c r="BG35"/>
  <c r="BH35"/>
  <c r="BR35" s="1"/>
  <c r="BI35"/>
  <c r="BJ35"/>
  <c r="BK35" s="1"/>
  <c r="BL35"/>
  <c r="BM35"/>
  <c r="BN35"/>
  <c r="BO35" s="1"/>
  <c r="BX35"/>
  <c r="EO35" s="1"/>
  <c r="BY35"/>
  <c r="BZ35"/>
  <c r="CJ35" s="1"/>
  <c r="CA35"/>
  <c r="CB35"/>
  <c r="CC35" s="1"/>
  <c r="CD35"/>
  <c r="CE35"/>
  <c r="CF35"/>
  <c r="CG35" s="1"/>
  <c r="CP35"/>
  <c r="ET35" s="1"/>
  <c r="CQ35"/>
  <c r="CR35"/>
  <c r="DB35" s="1"/>
  <c r="CS35"/>
  <c r="CT35"/>
  <c r="CU35" s="1"/>
  <c r="CV35"/>
  <c r="CW35"/>
  <c r="CX35"/>
  <c r="CY35" s="1"/>
  <c r="DU35"/>
  <c r="DV35"/>
  <c r="DW35"/>
  <c r="DX35"/>
  <c r="EW35" s="1"/>
  <c r="EF35"/>
  <c r="EJ35"/>
  <c r="EN35"/>
  <c r="EX35"/>
  <c r="EY35"/>
  <c r="J36"/>
  <c r="K36"/>
  <c r="L36"/>
  <c r="O36"/>
  <c r="V36"/>
  <c r="Y36"/>
  <c r="Z36"/>
  <c r="AH36" s="1"/>
  <c r="AA36"/>
  <c r="AB36"/>
  <c r="AD36"/>
  <c r="AN36"/>
  <c r="EE36" s="1"/>
  <c r="AO36"/>
  <c r="AP36"/>
  <c r="AZ36" s="1"/>
  <c r="AQ36"/>
  <c r="AR36"/>
  <c r="AT36"/>
  <c r="AU36"/>
  <c r="AV36"/>
  <c r="BF36"/>
  <c r="BG36"/>
  <c r="BH36"/>
  <c r="BR36" s="1"/>
  <c r="BI36"/>
  <c r="BJ36"/>
  <c r="BK36" s="1"/>
  <c r="BL36"/>
  <c r="BM36"/>
  <c r="BN36"/>
  <c r="BO36" s="1"/>
  <c r="BX36"/>
  <c r="EO36" s="1"/>
  <c r="BY36"/>
  <c r="BZ36"/>
  <c r="CJ36" s="1"/>
  <c r="CA36"/>
  <c r="CB36"/>
  <c r="CC36" s="1"/>
  <c r="CD36"/>
  <c r="CE36"/>
  <c r="CF36"/>
  <c r="CG36" s="1"/>
  <c r="CP36"/>
  <c r="ET36" s="1"/>
  <c r="CQ36"/>
  <c r="CR36"/>
  <c r="DB36" s="1"/>
  <c r="CS36"/>
  <c r="CT36"/>
  <c r="CU36" s="1"/>
  <c r="CV36"/>
  <c r="CW36"/>
  <c r="CX36"/>
  <c r="CY36" s="1"/>
  <c r="DU36"/>
  <c r="DV36"/>
  <c r="DW36"/>
  <c r="DX36"/>
  <c r="EW36" s="1"/>
  <c r="EF36"/>
  <c r="EJ36"/>
  <c r="EN36"/>
  <c r="EX36"/>
  <c r="EY36"/>
  <c r="J37"/>
  <c r="K37"/>
  <c r="L37"/>
  <c r="O37"/>
  <c r="V37"/>
  <c r="Y37"/>
  <c r="Z37"/>
  <c r="AH37" s="1"/>
  <c r="AA37"/>
  <c r="AB37"/>
  <c r="AD37"/>
  <c r="AN37"/>
  <c r="EE37" s="1"/>
  <c r="AO37"/>
  <c r="AP37"/>
  <c r="AZ37" s="1"/>
  <c r="AQ37"/>
  <c r="AR37"/>
  <c r="AT37"/>
  <c r="AU37"/>
  <c r="AV37"/>
  <c r="BF37"/>
  <c r="BG37"/>
  <c r="BH37"/>
  <c r="BR37" s="1"/>
  <c r="BI37"/>
  <c r="BJ37"/>
  <c r="BK37" s="1"/>
  <c r="BL37"/>
  <c r="BM37"/>
  <c r="BN37"/>
  <c r="BO37" s="1"/>
  <c r="BX37"/>
  <c r="EO37" s="1"/>
  <c r="BY37"/>
  <c r="BZ37"/>
  <c r="CJ37" s="1"/>
  <c r="CA37"/>
  <c r="CB37"/>
  <c r="CC37" s="1"/>
  <c r="CD37"/>
  <c r="CE37"/>
  <c r="CF37"/>
  <c r="CG37" s="1"/>
  <c r="CP37"/>
  <c r="ET37" s="1"/>
  <c r="CQ37"/>
  <c r="CR37"/>
  <c r="DB37" s="1"/>
  <c r="CS37"/>
  <c r="CT37"/>
  <c r="CU37" s="1"/>
  <c r="CV37"/>
  <c r="CW37"/>
  <c r="CX37"/>
  <c r="CY37" s="1"/>
  <c r="DU37"/>
  <c r="DV37"/>
  <c r="DW37"/>
  <c r="DX37"/>
  <c r="EW37" s="1"/>
  <c r="EF37"/>
  <c r="EJ37"/>
  <c r="EN37"/>
  <c r="EX37"/>
  <c r="EY37"/>
  <c r="J38"/>
  <c r="K38"/>
  <c r="L38"/>
  <c r="O38"/>
  <c r="V38"/>
  <c r="Y38"/>
  <c r="Z38"/>
  <c r="AH38" s="1"/>
  <c r="AA38"/>
  <c r="AB38"/>
  <c r="AD38"/>
  <c r="AN38"/>
  <c r="EE38" s="1"/>
  <c r="AO38"/>
  <c r="AP38"/>
  <c r="AZ38" s="1"/>
  <c r="AQ38"/>
  <c r="AR38"/>
  <c r="AT38"/>
  <c r="AU38"/>
  <c r="AV38"/>
  <c r="BF38"/>
  <c r="BG38"/>
  <c r="BH38"/>
  <c r="BR38" s="1"/>
  <c r="BI38"/>
  <c r="BJ38"/>
  <c r="BK38" s="1"/>
  <c r="BL38"/>
  <c r="BM38"/>
  <c r="BN38"/>
  <c r="BO38" s="1"/>
  <c r="BX38"/>
  <c r="EO38" s="1"/>
  <c r="BY38"/>
  <c r="BZ38"/>
  <c r="CJ38" s="1"/>
  <c r="CA38"/>
  <c r="CB38"/>
  <c r="CC38" s="1"/>
  <c r="CD38"/>
  <c r="CE38"/>
  <c r="CF38"/>
  <c r="CG38" s="1"/>
  <c r="CP38"/>
  <c r="ET38" s="1"/>
  <c r="CQ38"/>
  <c r="CR38"/>
  <c r="DB38" s="1"/>
  <c r="CS38"/>
  <c r="CT38"/>
  <c r="CU38" s="1"/>
  <c r="CV38"/>
  <c r="CW38"/>
  <c r="CX38"/>
  <c r="CY38" s="1"/>
  <c r="DU38"/>
  <c r="DV38"/>
  <c r="DW38"/>
  <c r="DX38"/>
  <c r="EW38" s="1"/>
  <c r="EF38"/>
  <c r="EJ38"/>
  <c r="EN38"/>
  <c r="EX38"/>
  <c r="EY38"/>
  <c r="J39"/>
  <c r="K39"/>
  <c r="L39"/>
  <c r="O39"/>
  <c r="V39"/>
  <c r="Y39"/>
  <c r="Z39"/>
  <c r="AH39" s="1"/>
  <c r="AA39"/>
  <c r="AB39"/>
  <c r="AD39"/>
  <c r="AN39"/>
  <c r="EE39" s="1"/>
  <c r="AO39"/>
  <c r="AP39"/>
  <c r="AZ39" s="1"/>
  <c r="AQ39"/>
  <c r="AR39"/>
  <c r="AT39"/>
  <c r="AU39"/>
  <c r="AV39"/>
  <c r="BF39"/>
  <c r="BG39"/>
  <c r="BH39"/>
  <c r="BR39" s="1"/>
  <c r="BI39"/>
  <c r="BJ39"/>
  <c r="BK39" s="1"/>
  <c r="BL39"/>
  <c r="BM39"/>
  <c r="BN39"/>
  <c r="BO39" s="1"/>
  <c r="BX39"/>
  <c r="EO39" s="1"/>
  <c r="BY39"/>
  <c r="BZ39"/>
  <c r="CJ39" s="1"/>
  <c r="CA39"/>
  <c r="CB39"/>
  <c r="CC39" s="1"/>
  <c r="CD39"/>
  <c r="CE39"/>
  <c r="CF39"/>
  <c r="CG39" s="1"/>
  <c r="CP39"/>
  <c r="ET39" s="1"/>
  <c r="CQ39"/>
  <c r="CR39"/>
  <c r="DB39" s="1"/>
  <c r="CS39"/>
  <c r="CT39"/>
  <c r="CU39" s="1"/>
  <c r="CV39"/>
  <c r="CW39"/>
  <c r="CX39"/>
  <c r="CY39" s="1"/>
  <c r="DU39"/>
  <c r="DV39"/>
  <c r="DW39"/>
  <c r="DX39"/>
  <c r="EW39" s="1"/>
  <c r="EF39"/>
  <c r="EJ39"/>
  <c r="EN39"/>
  <c r="EX39"/>
  <c r="EY39"/>
  <c r="J40"/>
  <c r="K40"/>
  <c r="L40"/>
  <c r="O40"/>
  <c r="V40"/>
  <c r="Y40"/>
  <c r="Z40"/>
  <c r="AH40" s="1"/>
  <c r="AA40"/>
  <c r="AB40"/>
  <c r="AD40"/>
  <c r="AN40"/>
  <c r="ED40" s="1"/>
  <c r="AO40"/>
  <c r="AP40"/>
  <c r="AZ40" s="1"/>
  <c r="AQ40"/>
  <c r="AR40"/>
  <c r="AT40"/>
  <c r="AU40"/>
  <c r="AV40"/>
  <c r="BF40"/>
  <c r="EJ40" s="1"/>
  <c r="BG40"/>
  <c r="BH40"/>
  <c r="BR40" s="1"/>
  <c r="BI40"/>
  <c r="BJ40"/>
  <c r="BK40" s="1"/>
  <c r="BL40"/>
  <c r="BM40"/>
  <c r="BN40" s="1"/>
  <c r="BO40" s="1"/>
  <c r="BU40"/>
  <c r="BX40"/>
  <c r="BY40"/>
  <c r="CB40" s="1"/>
  <c r="CC40" s="1"/>
  <c r="BZ40"/>
  <c r="CA40"/>
  <c r="CD40"/>
  <c r="CE40"/>
  <c r="CF40" s="1"/>
  <c r="CG40" s="1"/>
  <c r="CM40"/>
  <c r="CP40"/>
  <c r="CQ40"/>
  <c r="CT40" s="1"/>
  <c r="CU40" s="1"/>
  <c r="CR40"/>
  <c r="CS40"/>
  <c r="CV40"/>
  <c r="CW40"/>
  <c r="CX40" s="1"/>
  <c r="CY40" s="1"/>
  <c r="DE40"/>
  <c r="DU40"/>
  <c r="DX40" s="1"/>
  <c r="EW40" s="1"/>
  <c r="DV40"/>
  <c r="DW40"/>
  <c r="EE40"/>
  <c r="EI40"/>
  <c r="EK40"/>
  <c r="EN40"/>
  <c r="EO40"/>
  <c r="EP40"/>
  <c r="ES40"/>
  <c r="ET40"/>
  <c r="EU40"/>
  <c r="EX40"/>
  <c r="EY40"/>
  <c r="J41"/>
  <c r="K41"/>
  <c r="L41"/>
  <c r="M41"/>
  <c r="O41"/>
  <c r="S41"/>
  <c r="Y41"/>
  <c r="AB41" s="1"/>
  <c r="Z41"/>
  <c r="AA41"/>
  <c r="AD41"/>
  <c r="AK41"/>
  <c r="AN41"/>
  <c r="AO41"/>
  <c r="AR41" s="1"/>
  <c r="AP41"/>
  <c r="AQ41"/>
  <c r="AT41"/>
  <c r="AU41"/>
  <c r="AV41" s="1"/>
  <c r="BC41"/>
  <c r="BF41"/>
  <c r="BG41"/>
  <c r="BJ41" s="1"/>
  <c r="BK41" s="1"/>
  <c r="BH41"/>
  <c r="BI41"/>
  <c r="BL41"/>
  <c r="BM41"/>
  <c r="BN41" s="1"/>
  <c r="BO41" s="1"/>
  <c r="BU41"/>
  <c r="BX41"/>
  <c r="BY41"/>
  <c r="CB41" s="1"/>
  <c r="CC41" s="1"/>
  <c r="BZ41"/>
  <c r="CA41"/>
  <c r="CD41"/>
  <c r="CE41"/>
  <c r="CF41" s="1"/>
  <c r="CG41" s="1"/>
  <c r="CM41"/>
  <c r="CP41"/>
  <c r="CQ41"/>
  <c r="CT41" s="1"/>
  <c r="CU41" s="1"/>
  <c r="CR41"/>
  <c r="CS41"/>
  <c r="CV41"/>
  <c r="CW41"/>
  <c r="CX41" s="1"/>
  <c r="CY41" s="1"/>
  <c r="DE41"/>
  <c r="DU41"/>
  <c r="DX41" s="1"/>
  <c r="EW41" s="1"/>
  <c r="DV41"/>
  <c r="DW41"/>
  <c r="ED41"/>
  <c r="EE41"/>
  <c r="EF41"/>
  <c r="EI41"/>
  <c r="EJ41"/>
  <c r="EK41"/>
  <c r="EN41"/>
  <c r="EO41"/>
  <c r="EP41"/>
  <c r="ES41"/>
  <c r="ET41"/>
  <c r="EU41"/>
  <c r="EX41"/>
  <c r="EY41"/>
  <c r="J42"/>
  <c r="K42"/>
  <c r="L42"/>
  <c r="M42"/>
  <c r="O42"/>
  <c r="S42"/>
  <c r="Y42"/>
  <c r="AB42" s="1"/>
  <c r="Z42"/>
  <c r="AA42"/>
  <c r="AD42"/>
  <c r="AK42"/>
  <c r="AN42"/>
  <c r="AO42"/>
  <c r="AR42" s="1"/>
  <c r="AP42"/>
  <c r="AQ42"/>
  <c r="AT42"/>
  <c r="AU42"/>
  <c r="AV42" s="1"/>
  <c r="BC42"/>
  <c r="BF42"/>
  <c r="BG42"/>
  <c r="BJ42" s="1"/>
  <c r="BK42" s="1"/>
  <c r="BH42"/>
  <c r="BI42"/>
  <c r="BL42"/>
  <c r="BM42"/>
  <c r="BN42" s="1"/>
  <c r="BO42" s="1"/>
  <c r="BU42"/>
  <c r="BX42"/>
  <c r="BY42"/>
  <c r="CB42" s="1"/>
  <c r="CC42" s="1"/>
  <c r="BZ42"/>
  <c r="CA42"/>
  <c r="CD42"/>
  <c r="CE42"/>
  <c r="CF42" s="1"/>
  <c r="CG42" s="1"/>
  <c r="CM42"/>
  <c r="CP42"/>
  <c r="CQ42"/>
  <c r="CT42" s="1"/>
  <c r="CU42" s="1"/>
  <c r="CR42"/>
  <c r="CS42"/>
  <c r="CV42"/>
  <c r="CW42"/>
  <c r="CX42" s="1"/>
  <c r="CY42" s="1"/>
  <c r="DE42"/>
  <c r="DU42"/>
  <c r="DX42" s="1"/>
  <c r="EW42" s="1"/>
  <c r="DV42"/>
  <c r="DW42"/>
  <c r="ED42"/>
  <c r="EE42"/>
  <c r="EF42"/>
  <c r="EI42"/>
  <c r="EJ42"/>
  <c r="EK42"/>
  <c r="EN42"/>
  <c r="EO42"/>
  <c r="EP42"/>
  <c r="ES42"/>
  <c r="ET42"/>
  <c r="EU42"/>
  <c r="EX42"/>
  <c r="EY42"/>
  <c r="J43"/>
  <c r="K43"/>
  <c r="L43"/>
  <c r="M43"/>
  <c r="O43"/>
  <c r="S43"/>
  <c r="Y43"/>
  <c r="AB43" s="1"/>
  <c r="Z43"/>
  <c r="AA43"/>
  <c r="AD43"/>
  <c r="AK43"/>
  <c r="AN43"/>
  <c r="AO43"/>
  <c r="AR43" s="1"/>
  <c r="AP43"/>
  <c r="AQ43"/>
  <c r="AT43"/>
  <c r="AU43"/>
  <c r="AV43" s="1"/>
  <c r="BC43"/>
  <c r="BF43"/>
  <c r="BG43"/>
  <c r="BJ43" s="1"/>
  <c r="BK43" s="1"/>
  <c r="BH43"/>
  <c r="BI43"/>
  <c r="BL43"/>
  <c r="BM43"/>
  <c r="BN43" s="1"/>
  <c r="BO43" s="1"/>
  <c r="BU43"/>
  <c r="BX43"/>
  <c r="BY43"/>
  <c r="CB43" s="1"/>
  <c r="CC43" s="1"/>
  <c r="BZ43"/>
  <c r="CA43"/>
  <c r="CD43"/>
  <c r="CE43"/>
  <c r="CF43" s="1"/>
  <c r="CG43" s="1"/>
  <c r="CM43"/>
  <c r="CP43"/>
  <c r="CQ43"/>
  <c r="CT43" s="1"/>
  <c r="CU43" s="1"/>
  <c r="CR43"/>
  <c r="CS43"/>
  <c r="CV43"/>
  <c r="CW43"/>
  <c r="CX43" s="1"/>
  <c r="CY43" s="1"/>
  <c r="DE43"/>
  <c r="DU43"/>
  <c r="DX43" s="1"/>
  <c r="EW43" s="1"/>
  <c r="DV43"/>
  <c r="DW43"/>
  <c r="ED43"/>
  <c r="EE43"/>
  <c r="EF43"/>
  <c r="EI43"/>
  <c r="EJ43"/>
  <c r="EK43"/>
  <c r="EN43"/>
  <c r="EO43"/>
  <c r="EP43"/>
  <c r="ES43"/>
  <c r="ET43"/>
  <c r="EU43"/>
  <c r="EX43"/>
  <c r="EY43"/>
  <c r="J44"/>
  <c r="K44"/>
  <c r="L44"/>
  <c r="M44"/>
  <c r="O44"/>
  <c r="S44"/>
  <c r="Y44"/>
  <c r="AB44" s="1"/>
  <c r="Z44"/>
  <c r="AA44"/>
  <c r="AD44"/>
  <c r="AK44"/>
  <c r="AN44"/>
  <c r="AO44"/>
  <c r="AR44" s="1"/>
  <c r="AP44"/>
  <c r="AQ44"/>
  <c r="AT44"/>
  <c r="AU44"/>
  <c r="AV44" s="1"/>
  <c r="BC44"/>
  <c r="BF44"/>
  <c r="BG44"/>
  <c r="BJ44" s="1"/>
  <c r="BK44" s="1"/>
  <c r="BH44"/>
  <c r="BI44"/>
  <c r="BL44"/>
  <c r="BM44"/>
  <c r="BN44" s="1"/>
  <c r="BO44" s="1"/>
  <c r="BU44"/>
  <c r="BX44"/>
  <c r="BY44"/>
  <c r="CB44" s="1"/>
  <c r="CC44" s="1"/>
  <c r="BZ44"/>
  <c r="CA44"/>
  <c r="CD44"/>
  <c r="CE44"/>
  <c r="CF44" s="1"/>
  <c r="CG44" s="1"/>
  <c r="CM44"/>
  <c r="CP44"/>
  <c r="CQ44"/>
  <c r="CT44" s="1"/>
  <c r="CU44" s="1"/>
  <c r="CR44"/>
  <c r="CS44"/>
  <c r="CV44"/>
  <c r="CW44"/>
  <c r="CX44" s="1"/>
  <c r="CY44" s="1"/>
  <c r="DE44"/>
  <c r="DU44"/>
  <c r="DX44" s="1"/>
  <c r="EW44" s="1"/>
  <c r="DV44"/>
  <c r="DW44"/>
  <c r="ED44"/>
  <c r="EE44"/>
  <c r="EF44"/>
  <c r="EI44"/>
  <c r="EJ44"/>
  <c r="EK44"/>
  <c r="EN44"/>
  <c r="EO44"/>
  <c r="EP44"/>
  <c r="ES44"/>
  <c r="ET44"/>
  <c r="EU44"/>
  <c r="EX44"/>
  <c r="EY44"/>
  <c r="J45"/>
  <c r="K45"/>
  <c r="L45"/>
  <c r="M45"/>
  <c r="O45"/>
  <c r="S45"/>
  <c r="Y45"/>
  <c r="AB45" s="1"/>
  <c r="Z45"/>
  <c r="AA45"/>
  <c r="AD45"/>
  <c r="AK45"/>
  <c r="AN45"/>
  <c r="AO45"/>
  <c r="AR45" s="1"/>
  <c r="AP45"/>
  <c r="AQ45"/>
  <c r="AT45"/>
  <c r="AU45"/>
  <c r="AV45" s="1"/>
  <c r="BC45"/>
  <c r="BF45"/>
  <c r="BG45"/>
  <c r="BJ45" s="1"/>
  <c r="BK45" s="1"/>
  <c r="BH45"/>
  <c r="BI45"/>
  <c r="BL45"/>
  <c r="BM45"/>
  <c r="BN45" s="1"/>
  <c r="BO45" s="1"/>
  <c r="BU45"/>
  <c r="BX45"/>
  <c r="BY45"/>
  <c r="CB45" s="1"/>
  <c r="CC45" s="1"/>
  <c r="BZ45"/>
  <c r="CA45"/>
  <c r="CD45"/>
  <c r="CE45"/>
  <c r="CF45" s="1"/>
  <c r="CG45" s="1"/>
  <c r="CM45"/>
  <c r="CP45"/>
  <c r="CQ45"/>
  <c r="CT45" s="1"/>
  <c r="CU45" s="1"/>
  <c r="CR45"/>
  <c r="CS45"/>
  <c r="CV45"/>
  <c r="CW45"/>
  <c r="CX45" s="1"/>
  <c r="CY45" s="1"/>
  <c r="DE45"/>
  <c r="DU45"/>
  <c r="DX45" s="1"/>
  <c r="EW45" s="1"/>
  <c r="DV45"/>
  <c r="DW45"/>
  <c r="ED45"/>
  <c r="EE45"/>
  <c r="EF45"/>
  <c r="EI45"/>
  <c r="EJ45"/>
  <c r="EK45"/>
  <c r="EN45"/>
  <c r="EO45"/>
  <c r="EP45"/>
  <c r="ES45"/>
  <c r="ET45"/>
  <c r="EU45"/>
  <c r="EX45"/>
  <c r="EY45"/>
  <c r="J46"/>
  <c r="K46"/>
  <c r="L46"/>
  <c r="M46"/>
  <c r="O46"/>
  <c r="S46"/>
  <c r="Y46"/>
  <c r="AB46" s="1"/>
  <c r="Z46"/>
  <c r="AA46"/>
  <c r="AD46"/>
  <c r="AK46"/>
  <c r="AN46"/>
  <c r="AO46"/>
  <c r="AR46" s="1"/>
  <c r="AP46"/>
  <c r="AQ46"/>
  <c r="AT46"/>
  <c r="AU46"/>
  <c r="AV46" s="1"/>
  <c r="BC46"/>
  <c r="BF46"/>
  <c r="BG46"/>
  <c r="BJ46" s="1"/>
  <c r="BK46" s="1"/>
  <c r="BH46"/>
  <c r="BI46"/>
  <c r="BL46"/>
  <c r="BM46"/>
  <c r="BN46" s="1"/>
  <c r="BO46" s="1"/>
  <c r="BU46"/>
  <c r="BX46"/>
  <c r="BY46"/>
  <c r="CB46" s="1"/>
  <c r="CC46" s="1"/>
  <c r="BZ46"/>
  <c r="CA46"/>
  <c r="CD46"/>
  <c r="CE46"/>
  <c r="CF46" s="1"/>
  <c r="CG46" s="1"/>
  <c r="CM46"/>
  <c r="CP46"/>
  <c r="CQ46"/>
  <c r="CT46" s="1"/>
  <c r="CU46" s="1"/>
  <c r="CR46"/>
  <c r="CS46"/>
  <c r="CV46"/>
  <c r="CW46"/>
  <c r="CX46" s="1"/>
  <c r="CY46" s="1"/>
  <c r="DE46"/>
  <c r="DU46"/>
  <c r="DX46" s="1"/>
  <c r="EW46" s="1"/>
  <c r="DV46"/>
  <c r="DW46"/>
  <c r="ED46"/>
  <c r="EE46"/>
  <c r="EF46"/>
  <c r="EI46"/>
  <c r="EJ46"/>
  <c r="EK46"/>
  <c r="EN46"/>
  <c r="EO46"/>
  <c r="EP46"/>
  <c r="ES46"/>
  <c r="ET46"/>
  <c r="EU46"/>
  <c r="EX46"/>
  <c r="EY46"/>
  <c r="J47"/>
  <c r="K47"/>
  <c r="L47"/>
  <c r="M47"/>
  <c r="O47"/>
  <c r="S47"/>
  <c r="Y47"/>
  <c r="AB47" s="1"/>
  <c r="Z47"/>
  <c r="AA47"/>
  <c r="AD47"/>
  <c r="AK47"/>
  <c r="AN47"/>
  <c r="AO47"/>
  <c r="AR47" s="1"/>
  <c r="AP47"/>
  <c r="AQ47"/>
  <c r="AT47"/>
  <c r="AU47"/>
  <c r="AV47" s="1"/>
  <c r="BC47"/>
  <c r="BF47"/>
  <c r="BG47"/>
  <c r="BJ47" s="1"/>
  <c r="BK47" s="1"/>
  <c r="BH47"/>
  <c r="BI47"/>
  <c r="BL47"/>
  <c r="BM47"/>
  <c r="BN47" s="1"/>
  <c r="BO47" s="1"/>
  <c r="BU47"/>
  <c r="BX47"/>
  <c r="BY47"/>
  <c r="CB47" s="1"/>
  <c r="CC47" s="1"/>
  <c r="BZ47"/>
  <c r="CA47"/>
  <c r="CD47"/>
  <c r="CE47"/>
  <c r="CF47" s="1"/>
  <c r="CG47" s="1"/>
  <c r="CM47"/>
  <c r="CP47"/>
  <c r="CQ47"/>
  <c r="CT47" s="1"/>
  <c r="CU47" s="1"/>
  <c r="CR47"/>
  <c r="CS47"/>
  <c r="CV47"/>
  <c r="CW47"/>
  <c r="CX47" s="1"/>
  <c r="CY47" s="1"/>
  <c r="DE47"/>
  <c r="DU47"/>
  <c r="DX47" s="1"/>
  <c r="EW47" s="1"/>
  <c r="DV47"/>
  <c r="DW47"/>
  <c r="ED47"/>
  <c r="EE47"/>
  <c r="EF47"/>
  <c r="EI47"/>
  <c r="EJ47"/>
  <c r="EK47"/>
  <c r="EN47"/>
  <c r="EO47"/>
  <c r="EP47"/>
  <c r="ES47"/>
  <c r="ET47"/>
  <c r="EU47"/>
  <c r="EX47"/>
  <c r="EY47"/>
  <c r="J48"/>
  <c r="K48"/>
  <c r="L48"/>
  <c r="M48"/>
  <c r="O48"/>
  <c r="S48"/>
  <c r="Y48"/>
  <c r="AB48" s="1"/>
  <c r="Z48"/>
  <c r="AA48"/>
  <c r="AD48"/>
  <c r="AK48"/>
  <c r="AN48"/>
  <c r="AO48"/>
  <c r="AR48" s="1"/>
  <c r="AP48"/>
  <c r="AQ48"/>
  <c r="AT48"/>
  <c r="AU48"/>
  <c r="AV48" s="1"/>
  <c r="BC48"/>
  <c r="BF48"/>
  <c r="BG48"/>
  <c r="BJ48" s="1"/>
  <c r="BK48" s="1"/>
  <c r="BH48"/>
  <c r="BI48"/>
  <c r="BL48"/>
  <c r="BM48"/>
  <c r="BN48" s="1"/>
  <c r="BO48" s="1"/>
  <c r="BU48"/>
  <c r="BX48"/>
  <c r="BY48"/>
  <c r="CB48" s="1"/>
  <c r="CC48" s="1"/>
  <c r="BZ48"/>
  <c r="CA48"/>
  <c r="CD48"/>
  <c r="CE48"/>
  <c r="CF48" s="1"/>
  <c r="CG48" s="1"/>
  <c r="CM48"/>
  <c r="CP48"/>
  <c r="CQ48"/>
  <c r="CT48" s="1"/>
  <c r="CU48" s="1"/>
  <c r="CR48"/>
  <c r="CS48"/>
  <c r="CV48"/>
  <c r="CW48"/>
  <c r="CX48" s="1"/>
  <c r="CY48" s="1"/>
  <c r="DE48"/>
  <c r="DU48"/>
  <c r="DX48" s="1"/>
  <c r="EW48" s="1"/>
  <c r="DV48"/>
  <c r="DW48"/>
  <c r="ED48"/>
  <c r="EE48"/>
  <c r="EF48"/>
  <c r="EI48"/>
  <c r="EJ48"/>
  <c r="EK48"/>
  <c r="EN48"/>
  <c r="EO48"/>
  <c r="EP48"/>
  <c r="ES48"/>
  <c r="ET48"/>
  <c r="EU48"/>
  <c r="EX48"/>
  <c r="EY48"/>
  <c r="J49"/>
  <c r="K49"/>
  <c r="L49"/>
  <c r="M49"/>
  <c r="O49"/>
  <c r="S49"/>
  <c r="Y49"/>
  <c r="AB49" s="1"/>
  <c r="Z49"/>
  <c r="AA49"/>
  <c r="AD49"/>
  <c r="AK49"/>
  <c r="AN49"/>
  <c r="AO49"/>
  <c r="AR49" s="1"/>
  <c r="AP49"/>
  <c r="AQ49"/>
  <c r="AT49"/>
  <c r="AU49"/>
  <c r="AV49" s="1"/>
  <c r="BC49"/>
  <c r="BF49"/>
  <c r="BG49"/>
  <c r="BJ49" s="1"/>
  <c r="BK49" s="1"/>
  <c r="BH49"/>
  <c r="BI49"/>
  <c r="BL49"/>
  <c r="BM49"/>
  <c r="BN49" s="1"/>
  <c r="BO49" s="1"/>
  <c r="BU49"/>
  <c r="BX49"/>
  <c r="BY49"/>
  <c r="CB49" s="1"/>
  <c r="CC49" s="1"/>
  <c r="BZ49"/>
  <c r="CA49"/>
  <c r="CD49"/>
  <c r="CE49"/>
  <c r="CF49" s="1"/>
  <c r="CG49" s="1"/>
  <c r="CM49"/>
  <c r="CP49"/>
  <c r="CQ49"/>
  <c r="CT49" s="1"/>
  <c r="CU49" s="1"/>
  <c r="CR49"/>
  <c r="CS49"/>
  <c r="CV49"/>
  <c r="CW49"/>
  <c r="CX49" s="1"/>
  <c r="CY49" s="1"/>
  <c r="DE49"/>
  <c r="DU49"/>
  <c r="DX49" s="1"/>
  <c r="EW49" s="1"/>
  <c r="DV49"/>
  <c r="DW49"/>
  <c r="ED49"/>
  <c r="EE49"/>
  <c r="EF49"/>
  <c r="EI49"/>
  <c r="EJ49"/>
  <c r="EK49"/>
  <c r="EN49"/>
  <c r="EO49"/>
  <c r="EP49"/>
  <c r="ES49"/>
  <c r="ET49"/>
  <c r="EU49"/>
  <c r="EX49"/>
  <c r="EY49"/>
  <c r="J50"/>
  <c r="K50"/>
  <c r="L50"/>
  <c r="M50"/>
  <c r="O50"/>
  <c r="S50"/>
  <c r="Y50"/>
  <c r="AB50" s="1"/>
  <c r="Z50"/>
  <c r="AA50"/>
  <c r="AD50"/>
  <c r="AK50"/>
  <c r="AN50"/>
  <c r="AO50"/>
  <c r="AR50" s="1"/>
  <c r="AP50"/>
  <c r="AQ50"/>
  <c r="AT50"/>
  <c r="AU50"/>
  <c r="AV50" s="1"/>
  <c r="BC50"/>
  <c r="BF50"/>
  <c r="BG50"/>
  <c r="BJ50" s="1"/>
  <c r="BK50" s="1"/>
  <c r="BH50"/>
  <c r="BI50"/>
  <c r="BL50"/>
  <c r="BM50"/>
  <c r="BN50" s="1"/>
  <c r="BO50" s="1"/>
  <c r="BU50"/>
  <c r="BX50"/>
  <c r="BY50"/>
  <c r="CB50" s="1"/>
  <c r="CC50" s="1"/>
  <c r="BZ50"/>
  <c r="CA50"/>
  <c r="CD50"/>
  <c r="CE50"/>
  <c r="CF50" s="1"/>
  <c r="CG50" s="1"/>
  <c r="CM50"/>
  <c r="CP50"/>
  <c r="CQ50"/>
  <c r="CT50" s="1"/>
  <c r="CU50" s="1"/>
  <c r="CR50"/>
  <c r="CS50"/>
  <c r="CV50"/>
  <c r="CW50"/>
  <c r="CX50" s="1"/>
  <c r="CY50" s="1"/>
  <c r="DE50"/>
  <c r="DU50"/>
  <c r="DX50" s="1"/>
  <c r="EW50" s="1"/>
  <c r="DV50"/>
  <c r="DW50"/>
  <c r="ED50"/>
  <c r="EE50"/>
  <c r="EF50"/>
  <c r="EI50"/>
  <c r="EJ50"/>
  <c r="EK50"/>
  <c r="EN50"/>
  <c r="EO50"/>
  <c r="EP50"/>
  <c r="ES50"/>
  <c r="ET50"/>
  <c r="EU50"/>
  <c r="EX50"/>
  <c r="EY50"/>
  <c r="J51"/>
  <c r="K51"/>
  <c r="L51"/>
  <c r="M51"/>
  <c r="O51"/>
  <c r="S51"/>
  <c r="Y51"/>
  <c r="AB51" s="1"/>
  <c r="Z51"/>
  <c r="AA51"/>
  <c r="AD51"/>
  <c r="AK51"/>
  <c r="AN51"/>
  <c r="AO51"/>
  <c r="AR51" s="1"/>
  <c r="AP51"/>
  <c r="AQ51"/>
  <c r="AT51"/>
  <c r="AU51"/>
  <c r="AV51" s="1"/>
  <c r="BC51"/>
  <c r="BF51"/>
  <c r="BG51"/>
  <c r="BJ51" s="1"/>
  <c r="BK51" s="1"/>
  <c r="BH51"/>
  <c r="BI51"/>
  <c r="BL51"/>
  <c r="BM51"/>
  <c r="BN51" s="1"/>
  <c r="BO51" s="1"/>
  <c r="BU51"/>
  <c r="BX51"/>
  <c r="BY51"/>
  <c r="CB51" s="1"/>
  <c r="CC51" s="1"/>
  <c r="BZ51"/>
  <c r="CA51"/>
  <c r="CD51"/>
  <c r="CE51"/>
  <c r="CF51" s="1"/>
  <c r="CG51" s="1"/>
  <c r="CM51"/>
  <c r="CP51"/>
  <c r="CQ51"/>
  <c r="CT51" s="1"/>
  <c r="CU51" s="1"/>
  <c r="CR51"/>
  <c r="CS51"/>
  <c r="CV51"/>
  <c r="CW51"/>
  <c r="CX51" s="1"/>
  <c r="CY51" s="1"/>
  <c r="DE51"/>
  <c r="DU51"/>
  <c r="DX51" s="1"/>
  <c r="EW51" s="1"/>
  <c r="DV51"/>
  <c r="DW51"/>
  <c r="ED51"/>
  <c r="EE51"/>
  <c r="EF51"/>
  <c r="EI51"/>
  <c r="EJ51"/>
  <c r="EK51"/>
  <c r="EN51"/>
  <c r="EO51"/>
  <c r="EP51"/>
  <c r="ES51"/>
  <c r="ET51"/>
  <c r="EU51"/>
  <c r="EX51"/>
  <c r="EY51"/>
  <c r="J52"/>
  <c r="K52"/>
  <c r="L52"/>
  <c r="M52"/>
  <c r="O52"/>
  <c r="S52"/>
  <c r="Y52"/>
  <c r="AB52" s="1"/>
  <c r="Z52"/>
  <c r="AA52"/>
  <c r="AD52"/>
  <c r="AK52"/>
  <c r="AN52"/>
  <c r="AO52"/>
  <c r="AR52" s="1"/>
  <c r="AP52"/>
  <c r="AQ52"/>
  <c r="AT52"/>
  <c r="AU52"/>
  <c r="AV52" s="1"/>
  <c r="BC52"/>
  <c r="BF52"/>
  <c r="BG52"/>
  <c r="BJ52" s="1"/>
  <c r="BK52" s="1"/>
  <c r="BH52"/>
  <c r="BI52"/>
  <c r="BL52"/>
  <c r="BM52"/>
  <c r="BN52" s="1"/>
  <c r="BO52" s="1"/>
  <c r="BU52"/>
  <c r="BX52"/>
  <c r="BY52"/>
  <c r="CB52" s="1"/>
  <c r="CC52" s="1"/>
  <c r="BZ52"/>
  <c r="CA52"/>
  <c r="CD52"/>
  <c r="CE52"/>
  <c r="CF52" s="1"/>
  <c r="CG52" s="1"/>
  <c r="CM52"/>
  <c r="CP52"/>
  <c r="CQ52"/>
  <c r="CT52" s="1"/>
  <c r="CU52" s="1"/>
  <c r="CR52"/>
  <c r="CS52"/>
  <c r="CV52"/>
  <c r="CW52"/>
  <c r="CX52" s="1"/>
  <c r="CY52" s="1"/>
  <c r="DE52"/>
  <c r="DU52"/>
  <c r="DX52" s="1"/>
  <c r="EW52" s="1"/>
  <c r="DV52"/>
  <c r="DW52"/>
  <c r="ED52"/>
  <c r="EE52"/>
  <c r="EF52"/>
  <c r="EI52"/>
  <c r="EJ52"/>
  <c r="EK52"/>
  <c r="EN52"/>
  <c r="EO52"/>
  <c r="EP52"/>
  <c r="ES52"/>
  <c r="ET52"/>
  <c r="EU52"/>
  <c r="EX52"/>
  <c r="EY52"/>
  <c r="J53"/>
  <c r="K53"/>
  <c r="L53"/>
  <c r="M53"/>
  <c r="O53"/>
  <c r="S53"/>
  <c r="Y53"/>
  <c r="AB53" s="1"/>
  <c r="Z53"/>
  <c r="AA53"/>
  <c r="AD53"/>
  <c r="AK53"/>
  <c r="AN53"/>
  <c r="AO53"/>
  <c r="AR53" s="1"/>
  <c r="AP53"/>
  <c r="AQ53"/>
  <c r="AT53"/>
  <c r="AU53"/>
  <c r="AV53" s="1"/>
  <c r="BC53"/>
  <c r="BF53"/>
  <c r="BG53"/>
  <c r="BJ53" s="1"/>
  <c r="BK53" s="1"/>
  <c r="BH53"/>
  <c r="BI53"/>
  <c r="BL53"/>
  <c r="BM53"/>
  <c r="BN53" s="1"/>
  <c r="BO53" s="1"/>
  <c r="BU53"/>
  <c r="BX53"/>
  <c r="BY53"/>
  <c r="CB53" s="1"/>
  <c r="CC53" s="1"/>
  <c r="BZ53"/>
  <c r="CA53"/>
  <c r="CD53"/>
  <c r="CE53"/>
  <c r="CF53" s="1"/>
  <c r="CG53" s="1"/>
  <c r="CM53"/>
  <c r="CP53"/>
  <c r="CQ53"/>
  <c r="CT53" s="1"/>
  <c r="CU53" s="1"/>
  <c r="CR53"/>
  <c r="CS53"/>
  <c r="CV53"/>
  <c r="CW53"/>
  <c r="CX53" s="1"/>
  <c r="CY53" s="1"/>
  <c r="DE53"/>
  <c r="DU53"/>
  <c r="DX53" s="1"/>
  <c r="EW53" s="1"/>
  <c r="DV53"/>
  <c r="DW53"/>
  <c r="ED53"/>
  <c r="EE53"/>
  <c r="EF53"/>
  <c r="EI53"/>
  <c r="EJ53"/>
  <c r="EK53"/>
  <c r="EN53"/>
  <c r="EO53"/>
  <c r="EP53"/>
  <c r="ES53"/>
  <c r="ET53"/>
  <c r="EU53"/>
  <c r="EX53"/>
  <c r="EY53"/>
  <c r="J54"/>
  <c r="K54"/>
  <c r="L54"/>
  <c r="M54"/>
  <c r="O54"/>
  <c r="S54"/>
  <c r="Y54"/>
  <c r="AB54" s="1"/>
  <c r="Z54"/>
  <c r="AA54"/>
  <c r="AD54"/>
  <c r="AK54"/>
  <c r="AN54"/>
  <c r="AO54"/>
  <c r="AR54" s="1"/>
  <c r="AP54"/>
  <c r="AQ54"/>
  <c r="AT54"/>
  <c r="AU54"/>
  <c r="AV54" s="1"/>
  <c r="BC54"/>
  <c r="BF54"/>
  <c r="BG54"/>
  <c r="BJ54" s="1"/>
  <c r="BK54" s="1"/>
  <c r="BH54"/>
  <c r="BI54"/>
  <c r="BL54"/>
  <c r="BM54"/>
  <c r="BN54" s="1"/>
  <c r="BO54" s="1"/>
  <c r="BU54"/>
  <c r="BX54"/>
  <c r="BY54"/>
  <c r="BZ54"/>
  <c r="CA54"/>
  <c r="CD54"/>
  <c r="CE54"/>
  <c r="CF54" s="1"/>
  <c r="CG54" s="1"/>
  <c r="CM54"/>
  <c r="CP54"/>
  <c r="CQ54"/>
  <c r="CR54"/>
  <c r="CS54"/>
  <c r="CV54"/>
  <c r="CW54"/>
  <c r="CX54" s="1"/>
  <c r="CY54" s="1"/>
  <c r="DE54"/>
  <c r="DU54"/>
  <c r="DV54"/>
  <c r="DW54"/>
  <c r="ED54"/>
  <c r="EE54"/>
  <c r="EF54"/>
  <c r="EI54"/>
  <c r="EJ54"/>
  <c r="EK54"/>
  <c r="EN54"/>
  <c r="EO54"/>
  <c r="EP54"/>
  <c r="ES54"/>
  <c r="ET54"/>
  <c r="EU54"/>
  <c r="EX54"/>
  <c r="EY54"/>
  <c r="J55"/>
  <c r="K55"/>
  <c r="L55"/>
  <c r="M55"/>
  <c r="O55"/>
  <c r="S55"/>
  <c r="Y55"/>
  <c r="Z55"/>
  <c r="AA55"/>
  <c r="AD55"/>
  <c r="AK55"/>
  <c r="AN55"/>
  <c r="AO55"/>
  <c r="AP55"/>
  <c r="AQ55"/>
  <c r="AT55"/>
  <c r="AU55"/>
  <c r="AV55" s="1"/>
  <c r="BC55"/>
  <c r="BF55"/>
  <c r="BG55"/>
  <c r="BH55"/>
  <c r="BI55"/>
  <c r="BL55"/>
  <c r="BM55"/>
  <c r="BN55" s="1"/>
  <c r="BO55"/>
  <c r="BU55"/>
  <c r="BX55"/>
  <c r="BY55"/>
  <c r="BZ55"/>
  <c r="CA55"/>
  <c r="CD55"/>
  <c r="CE55"/>
  <c r="CF55" s="1"/>
  <c r="CG55"/>
  <c r="CM55"/>
  <c r="CP55"/>
  <c r="CQ55"/>
  <c r="CR55"/>
  <c r="CS55"/>
  <c r="CV55"/>
  <c r="CW55"/>
  <c r="CX55" s="1"/>
  <c r="CY55"/>
  <c r="DE55"/>
  <c r="DU55"/>
  <c r="DV55"/>
  <c r="DW55"/>
  <c r="ED55"/>
  <c r="EE55"/>
  <c r="EF55"/>
  <c r="EI55"/>
  <c r="EJ55"/>
  <c r="EK55"/>
  <c r="EN55"/>
  <c r="EO55"/>
  <c r="EP55"/>
  <c r="ES55"/>
  <c r="ET55"/>
  <c r="EU55"/>
  <c r="EX55"/>
  <c r="EY55"/>
  <c r="J56"/>
  <c r="K56"/>
  <c r="S56" s="1"/>
  <c r="L56"/>
  <c r="M56"/>
  <c r="O56"/>
  <c r="Y56"/>
  <c r="AK56" s="1"/>
  <c r="Z56"/>
  <c r="AA56"/>
  <c r="AD56"/>
  <c r="AN56"/>
  <c r="AO56"/>
  <c r="AP56"/>
  <c r="AQ56"/>
  <c r="AT56"/>
  <c r="AU56"/>
  <c r="AV56" s="1"/>
  <c r="BC56"/>
  <c r="BF56"/>
  <c r="BG56"/>
  <c r="BH56"/>
  <c r="BI56"/>
  <c r="BL56"/>
  <c r="BM56"/>
  <c r="BN56" s="1"/>
  <c r="BO56" s="1"/>
  <c r="BU56"/>
  <c r="BX56"/>
  <c r="BY56"/>
  <c r="BZ56"/>
  <c r="CA56"/>
  <c r="CD56"/>
  <c r="CE56"/>
  <c r="CF56" s="1"/>
  <c r="CG56" s="1"/>
  <c r="CM56"/>
  <c r="CP56"/>
  <c r="CQ56"/>
  <c r="CR56"/>
  <c r="CS56"/>
  <c r="CV56"/>
  <c r="CW56"/>
  <c r="CX56" s="1"/>
  <c r="CY56" s="1"/>
  <c r="DE56"/>
  <c r="DU56"/>
  <c r="DV56"/>
  <c r="DW56"/>
  <c r="ED56"/>
  <c r="EE56"/>
  <c r="EF56"/>
  <c r="EI56"/>
  <c r="EJ56"/>
  <c r="EK56"/>
  <c r="EN56"/>
  <c r="EO56"/>
  <c r="EP56"/>
  <c r="ES56"/>
  <c r="ET56"/>
  <c r="EU56"/>
  <c r="EX56"/>
  <c r="EY56"/>
  <c r="J57"/>
  <c r="K57"/>
  <c r="L57"/>
  <c r="M57"/>
  <c r="O57"/>
  <c r="S57"/>
  <c r="Y57"/>
  <c r="Z57"/>
  <c r="AA57"/>
  <c r="AD57"/>
  <c r="AK57"/>
  <c r="AN57"/>
  <c r="AO57"/>
  <c r="AP57"/>
  <c r="AQ57"/>
  <c r="AT57"/>
  <c r="AU57"/>
  <c r="AV57" s="1"/>
  <c r="BC57"/>
  <c r="BF57"/>
  <c r="BG57"/>
  <c r="BH57"/>
  <c r="BI57"/>
  <c r="BL57"/>
  <c r="BM57"/>
  <c r="BN57" s="1"/>
  <c r="BO57"/>
  <c r="BU57"/>
  <c r="BX57"/>
  <c r="BY57"/>
  <c r="BZ57"/>
  <c r="CA57"/>
  <c r="CD57"/>
  <c r="CE57"/>
  <c r="CF57" s="1"/>
  <c r="CG57"/>
  <c r="CM57"/>
  <c r="CP57"/>
  <c r="CQ57"/>
  <c r="CR57"/>
  <c r="CS57"/>
  <c r="CV57"/>
  <c r="CW57"/>
  <c r="CX57" s="1"/>
  <c r="CY57"/>
  <c r="DE57"/>
  <c r="DU57"/>
  <c r="DV57"/>
  <c r="DW57"/>
  <c r="ED57"/>
  <c r="EE57"/>
  <c r="EF57"/>
  <c r="EI57"/>
  <c r="EJ57"/>
  <c r="EK57"/>
  <c r="EN57"/>
  <c r="EO57"/>
  <c r="EP57"/>
  <c r="ES57"/>
  <c r="ET57"/>
  <c r="EU57"/>
  <c r="EX57"/>
  <c r="EY57"/>
  <c r="J58"/>
  <c r="K58"/>
  <c r="S58" s="1"/>
  <c r="L58"/>
  <c r="M58"/>
  <c r="O58"/>
  <c r="Y58"/>
  <c r="AK58" s="1"/>
  <c r="Z58"/>
  <c r="AA58"/>
  <c r="AD58"/>
  <c r="AN58"/>
  <c r="AO58"/>
  <c r="AP58"/>
  <c r="AQ58"/>
  <c r="AT58"/>
  <c r="AU58"/>
  <c r="AV58" s="1"/>
  <c r="BC58"/>
  <c r="BF58"/>
  <c r="BG58"/>
  <c r="BH58"/>
  <c r="BI58"/>
  <c r="BL58"/>
  <c r="BM58"/>
  <c r="BN58" s="1"/>
  <c r="BO58" s="1"/>
  <c r="BU58"/>
  <c r="BX58"/>
  <c r="BY58"/>
  <c r="BZ58"/>
  <c r="CA58"/>
  <c r="CD58"/>
  <c r="CE58"/>
  <c r="CF58" s="1"/>
  <c r="CG58" s="1"/>
  <c r="CM58"/>
  <c r="CP58"/>
  <c r="CQ58"/>
  <c r="CR58"/>
  <c r="CS58"/>
  <c r="CV58"/>
  <c r="CW58"/>
  <c r="CX58" s="1"/>
  <c r="CY58" s="1"/>
  <c r="DE58"/>
  <c r="DU58"/>
  <c r="DV58"/>
  <c r="DW58"/>
  <c r="ED58"/>
  <c r="EE58"/>
  <c r="EF58"/>
  <c r="EI58"/>
  <c r="EJ58"/>
  <c r="EK58"/>
  <c r="EN58"/>
  <c r="EO58"/>
  <c r="EP58"/>
  <c r="ES58"/>
  <c r="ET58"/>
  <c r="EU58"/>
  <c r="EX58"/>
  <c r="EY58"/>
  <c r="J59"/>
  <c r="K59"/>
  <c r="L59"/>
  <c r="M59"/>
  <c r="O59"/>
  <c r="S59"/>
  <c r="Y59"/>
  <c r="Z59"/>
  <c r="AA59"/>
  <c r="AD59"/>
  <c r="AK59"/>
  <c r="AN59"/>
  <c r="AO59"/>
  <c r="AP59"/>
  <c r="AQ59"/>
  <c r="AT59"/>
  <c r="AU59"/>
  <c r="AV59" s="1"/>
  <c r="BC59"/>
  <c r="BF59"/>
  <c r="BG59"/>
  <c r="BH59"/>
  <c r="BI59"/>
  <c r="BL59"/>
  <c r="BM59"/>
  <c r="BN59" s="1"/>
  <c r="BO59"/>
  <c r="BU59"/>
  <c r="BX59"/>
  <c r="BY59"/>
  <c r="BZ59"/>
  <c r="CA59"/>
  <c r="CD59"/>
  <c r="CE59"/>
  <c r="CF59" s="1"/>
  <c r="CG59"/>
  <c r="CM59"/>
  <c r="CP59"/>
  <c r="CQ59"/>
  <c r="CR59"/>
  <c r="CS59"/>
  <c r="CV59"/>
  <c r="CW59"/>
  <c r="CX59" s="1"/>
  <c r="CY59"/>
  <c r="DE59"/>
  <c r="DU59"/>
  <c r="DV59"/>
  <c r="DW59"/>
  <c r="ED59"/>
  <c r="EE59"/>
  <c r="EF59"/>
  <c r="EI59"/>
  <c r="EJ59"/>
  <c r="EK59"/>
  <c r="EN59"/>
  <c r="EO59"/>
  <c r="EP59"/>
  <c r="ES59"/>
  <c r="ET59"/>
  <c r="EU59"/>
  <c r="EX59"/>
  <c r="EY59"/>
  <c r="J60"/>
  <c r="K60"/>
  <c r="S60" s="1"/>
  <c r="L60"/>
  <c r="M60"/>
  <c r="O60"/>
  <c r="Y60"/>
  <c r="AK60" s="1"/>
  <c r="Z60"/>
  <c r="AA60"/>
  <c r="AD60"/>
  <c r="AN60"/>
  <c r="AO60"/>
  <c r="AP60"/>
  <c r="AQ60"/>
  <c r="AT60"/>
  <c r="AU60"/>
  <c r="AV60" s="1"/>
  <c r="BC60"/>
  <c r="BF60"/>
  <c r="BG60"/>
  <c r="BH60"/>
  <c r="BI60"/>
  <c r="BL60"/>
  <c r="BM60"/>
  <c r="BN60" s="1"/>
  <c r="BO60" s="1"/>
  <c r="BU60"/>
  <c r="BX60"/>
  <c r="BY60"/>
  <c r="BZ60"/>
  <c r="CA60"/>
  <c r="CD60"/>
  <c r="CE60"/>
  <c r="CF60" s="1"/>
  <c r="CG60" s="1"/>
  <c r="CM60"/>
  <c r="CP60"/>
  <c r="CQ60"/>
  <c r="CR60"/>
  <c r="CS60"/>
  <c r="CV60"/>
  <c r="CW60"/>
  <c r="CX60" s="1"/>
  <c r="CY60" s="1"/>
  <c r="DE60"/>
  <c r="DU60"/>
  <c r="DV60"/>
  <c r="DW60"/>
  <c r="ED60"/>
  <c r="EE60"/>
  <c r="EF60"/>
  <c r="EI60"/>
  <c r="EJ60"/>
  <c r="EK60"/>
  <c r="EN60"/>
  <c r="EO60"/>
  <c r="EP60"/>
  <c r="ES60"/>
  <c r="ET60"/>
  <c r="EU60"/>
  <c r="EX60"/>
  <c r="EY60"/>
  <c r="J61"/>
  <c r="K61"/>
  <c r="L61"/>
  <c r="M61"/>
  <c r="O61"/>
  <c r="S61"/>
  <c r="Y61"/>
  <c r="Z61"/>
  <c r="AA61"/>
  <c r="AD61"/>
  <c r="AK61"/>
  <c r="AN61"/>
  <c r="AO61"/>
  <c r="AP61"/>
  <c r="AQ61"/>
  <c r="AT61"/>
  <c r="AU61"/>
  <c r="AV61" s="1"/>
  <c r="BC61"/>
  <c r="BF61"/>
  <c r="BG61"/>
  <c r="BH61"/>
  <c r="BI61"/>
  <c r="BL61"/>
  <c r="BM61"/>
  <c r="BN61" s="1"/>
  <c r="BO61"/>
  <c r="BU61"/>
  <c r="BX61"/>
  <c r="BY61"/>
  <c r="BZ61"/>
  <c r="CA61"/>
  <c r="CD61"/>
  <c r="CE61"/>
  <c r="CF61" s="1"/>
  <c r="CG61"/>
  <c r="CM61"/>
  <c r="CP61"/>
  <c r="CQ61"/>
  <c r="CR61"/>
  <c r="CS61"/>
  <c r="CV61"/>
  <c r="CW61"/>
  <c r="CX61" s="1"/>
  <c r="CY61"/>
  <c r="DE61"/>
  <c r="DU61"/>
  <c r="DV61"/>
  <c r="DW61"/>
  <c r="ED61"/>
  <c r="EE61"/>
  <c r="EF61"/>
  <c r="EI61"/>
  <c r="EJ61"/>
  <c r="EK61"/>
  <c r="EN61"/>
  <c r="EO61"/>
  <c r="EP61"/>
  <c r="ES61"/>
  <c r="ET61"/>
  <c r="EU61"/>
  <c r="EX61"/>
  <c r="EY61"/>
  <c r="J62"/>
  <c r="K62"/>
  <c r="S62" s="1"/>
  <c r="L62"/>
  <c r="M62"/>
  <c r="O62"/>
  <c r="Y62"/>
  <c r="AK62" s="1"/>
  <c r="Z62"/>
  <c r="AA62"/>
  <c r="AD62"/>
  <c r="AN62"/>
  <c r="AO62"/>
  <c r="AP62"/>
  <c r="AQ62"/>
  <c r="AT62"/>
  <c r="AU62"/>
  <c r="AV62" s="1"/>
  <c r="BC62"/>
  <c r="BF62"/>
  <c r="BG62"/>
  <c r="BH62"/>
  <c r="BI62"/>
  <c r="BL62"/>
  <c r="BM62"/>
  <c r="BN62" s="1"/>
  <c r="BO62" s="1"/>
  <c r="BU62"/>
  <c r="BX62"/>
  <c r="BY62"/>
  <c r="BZ62"/>
  <c r="CA62"/>
  <c r="CD62"/>
  <c r="CE62"/>
  <c r="CF62" s="1"/>
  <c r="CG62" s="1"/>
  <c r="CM62"/>
  <c r="CP62"/>
  <c r="CQ62"/>
  <c r="CR62"/>
  <c r="CS62"/>
  <c r="CV62"/>
  <c r="CW62"/>
  <c r="CX62" s="1"/>
  <c r="CY62" s="1"/>
  <c r="DE62"/>
  <c r="DU62"/>
  <c r="DV62"/>
  <c r="DW62"/>
  <c r="ED62"/>
  <c r="EE62"/>
  <c r="EF62"/>
  <c r="EI62"/>
  <c r="EJ62"/>
  <c r="EK62"/>
  <c r="EN62"/>
  <c r="EO62"/>
  <c r="EP62"/>
  <c r="ES62"/>
  <c r="ET62"/>
  <c r="EU62"/>
  <c r="EX62"/>
  <c r="EY62"/>
  <c r="J63"/>
  <c r="K63"/>
  <c r="L63"/>
  <c r="M63"/>
  <c r="O63"/>
  <c r="S63"/>
  <c r="Y63"/>
  <c r="Z63"/>
  <c r="AA63"/>
  <c r="AD63"/>
  <c r="AK63"/>
  <c r="AN63"/>
  <c r="AO63"/>
  <c r="AP63"/>
  <c r="AQ63"/>
  <c r="AT63"/>
  <c r="AU63"/>
  <c r="AV63" s="1"/>
  <c r="BC63"/>
  <c r="BF63"/>
  <c r="BG63"/>
  <c r="BH63"/>
  <c r="BI63"/>
  <c r="BL63"/>
  <c r="BM63"/>
  <c r="BN63" s="1"/>
  <c r="BO63"/>
  <c r="BU63"/>
  <c r="BX63"/>
  <c r="BY63"/>
  <c r="BZ63"/>
  <c r="CA63"/>
  <c r="CD63"/>
  <c r="CE63"/>
  <c r="CF63" s="1"/>
  <c r="CG63"/>
  <c r="CM63"/>
  <c r="CP63"/>
  <c r="CQ63"/>
  <c r="CR63"/>
  <c r="CS63"/>
  <c r="CV63"/>
  <c r="CW63"/>
  <c r="CX63" s="1"/>
  <c r="CY63"/>
  <c r="DE63"/>
  <c r="DU63"/>
  <c r="DV63"/>
  <c r="DW63"/>
  <c r="ED63"/>
  <c r="EE63"/>
  <c r="EF63"/>
  <c r="EI63"/>
  <c r="EJ63"/>
  <c r="EK63"/>
  <c r="EN63"/>
  <c r="EO63"/>
  <c r="EP63"/>
  <c r="ES63"/>
  <c r="ET63"/>
  <c r="EU63"/>
  <c r="EX63"/>
  <c r="EY63"/>
  <c r="J64"/>
  <c r="K64"/>
  <c r="S64" s="1"/>
  <c r="L64"/>
  <c r="M64"/>
  <c r="O64"/>
  <c r="Y64"/>
  <c r="AK64" s="1"/>
  <c r="Z64"/>
  <c r="AA64"/>
  <c r="AD64"/>
  <c r="AN64"/>
  <c r="AO64"/>
  <c r="AP64"/>
  <c r="AQ64"/>
  <c r="AT64"/>
  <c r="AU64"/>
  <c r="AV64" s="1"/>
  <c r="BC64"/>
  <c r="BF64"/>
  <c r="BG64"/>
  <c r="BH64"/>
  <c r="BI64"/>
  <c r="BL64"/>
  <c r="BM64"/>
  <c r="BN64" s="1"/>
  <c r="BO64" s="1"/>
  <c r="BU64"/>
  <c r="BX64"/>
  <c r="BY64"/>
  <c r="BZ64"/>
  <c r="CA64"/>
  <c r="CD64"/>
  <c r="CE64"/>
  <c r="CF64" s="1"/>
  <c r="CG64" s="1"/>
  <c r="CM64"/>
  <c r="CP64"/>
  <c r="CQ64"/>
  <c r="CR64"/>
  <c r="CS64"/>
  <c r="CV64"/>
  <c r="CW64"/>
  <c r="CX64" s="1"/>
  <c r="CY64" s="1"/>
  <c r="DE64"/>
  <c r="DU64"/>
  <c r="DV64"/>
  <c r="DW64"/>
  <c r="ED64"/>
  <c r="EE64"/>
  <c r="EF64"/>
  <c r="EI64"/>
  <c r="EJ64"/>
  <c r="EK64"/>
  <c r="EN64"/>
  <c r="EO64"/>
  <c r="EP64"/>
  <c r="ES64"/>
  <c r="ET64"/>
  <c r="EU64"/>
  <c r="EX64"/>
  <c r="EY64"/>
  <c r="J65"/>
  <c r="K65"/>
  <c r="L65"/>
  <c r="M65"/>
  <c r="O65"/>
  <c r="S65"/>
  <c r="Y65"/>
  <c r="Z65"/>
  <c r="AA65"/>
  <c r="AD65"/>
  <c r="AK65"/>
  <c r="AN65"/>
  <c r="AO65"/>
  <c r="AP65"/>
  <c r="AQ65"/>
  <c r="AT65"/>
  <c r="AU65"/>
  <c r="AV65" s="1"/>
  <c r="BC65"/>
  <c r="BF65"/>
  <c r="BG65"/>
  <c r="BH65"/>
  <c r="BI65"/>
  <c r="BL65"/>
  <c r="BM65"/>
  <c r="BN65" s="1"/>
  <c r="BO65"/>
  <c r="BU65"/>
  <c r="BX65"/>
  <c r="BY65"/>
  <c r="BZ65"/>
  <c r="CA65"/>
  <c r="CD65"/>
  <c r="CE65"/>
  <c r="CF65" s="1"/>
  <c r="CG65"/>
  <c r="CM65"/>
  <c r="CP65"/>
  <c r="CQ65"/>
  <c r="CR65"/>
  <c r="CS65"/>
  <c r="CV65"/>
  <c r="CW65"/>
  <c r="CX65" s="1"/>
  <c r="CY65"/>
  <c r="DE65"/>
  <c r="DU65"/>
  <c r="DV65"/>
  <c r="DW65"/>
  <c r="ED65"/>
  <c r="EE65"/>
  <c r="EF65"/>
  <c r="EI65"/>
  <c r="EJ65"/>
  <c r="EK65"/>
  <c r="EN65"/>
  <c r="EO65"/>
  <c r="EP65"/>
  <c r="ES65"/>
  <c r="ET65"/>
  <c r="EU65"/>
  <c r="EX65"/>
  <c r="EY65"/>
  <c r="J66"/>
  <c r="K66"/>
  <c r="S66" s="1"/>
  <c r="L66"/>
  <c r="M66"/>
  <c r="O66"/>
  <c r="Y66"/>
  <c r="AK66" s="1"/>
  <c r="Z66"/>
  <c r="AA66"/>
  <c r="AD66"/>
  <c r="AN66"/>
  <c r="AO66"/>
  <c r="AP66"/>
  <c r="AQ66"/>
  <c r="AT66"/>
  <c r="AU66"/>
  <c r="AV66" s="1"/>
  <c r="BC66"/>
  <c r="BF66"/>
  <c r="BG66"/>
  <c r="BH66"/>
  <c r="BI66"/>
  <c r="BL66"/>
  <c r="BM66"/>
  <c r="BN66" s="1"/>
  <c r="BO66" s="1"/>
  <c r="BU66"/>
  <c r="BX66"/>
  <c r="BY66"/>
  <c r="BZ66"/>
  <c r="CA66"/>
  <c r="CD66"/>
  <c r="CE66"/>
  <c r="CF66" s="1"/>
  <c r="CG66" s="1"/>
  <c r="CM66"/>
  <c r="CP66"/>
  <c r="CQ66"/>
  <c r="CR66"/>
  <c r="CS66"/>
  <c r="CV66"/>
  <c r="CW66"/>
  <c r="CX66" s="1"/>
  <c r="CY66" s="1"/>
  <c r="DE66"/>
  <c r="DU66"/>
  <c r="DV66"/>
  <c r="DW66"/>
  <c r="ED66"/>
  <c r="EE66"/>
  <c r="EF66"/>
  <c r="EI66"/>
  <c r="EJ66"/>
  <c r="EK66"/>
  <c r="EN66"/>
  <c r="EO66"/>
  <c r="EP66"/>
  <c r="ES66"/>
  <c r="ET66"/>
  <c r="EU66"/>
  <c r="EX66"/>
  <c r="EY66"/>
  <c r="J67"/>
  <c r="K67"/>
  <c r="L67"/>
  <c r="M67"/>
  <c r="O67"/>
  <c r="S67"/>
  <c r="Y67"/>
  <c r="Z67"/>
  <c r="AA67"/>
  <c r="AD67"/>
  <c r="AK67"/>
  <c r="AN67"/>
  <c r="AO67"/>
  <c r="AP67"/>
  <c r="AQ67"/>
  <c r="AT67"/>
  <c r="AU67"/>
  <c r="AV67" s="1"/>
  <c r="BC67"/>
  <c r="BF67"/>
  <c r="BG67"/>
  <c r="BH67"/>
  <c r="BI67"/>
  <c r="BL67"/>
  <c r="BM67"/>
  <c r="BN67" s="1"/>
  <c r="BO67"/>
  <c r="BU67"/>
  <c r="BX67"/>
  <c r="BY67"/>
  <c r="BZ67"/>
  <c r="CA67"/>
  <c r="CD67"/>
  <c r="CE67"/>
  <c r="CF67" s="1"/>
  <c r="CG67"/>
  <c r="CM67"/>
  <c r="CP67"/>
  <c r="CQ67"/>
  <c r="CR67"/>
  <c r="CS67"/>
  <c r="CV67"/>
  <c r="CW67"/>
  <c r="CX67" s="1"/>
  <c r="CY67"/>
  <c r="DE67"/>
  <c r="DU67"/>
  <c r="DV67"/>
  <c r="DW67"/>
  <c r="ED67"/>
  <c r="EE67"/>
  <c r="EF67"/>
  <c r="EI67"/>
  <c r="EJ67"/>
  <c r="EK67"/>
  <c r="EN67"/>
  <c r="EO67"/>
  <c r="EP67"/>
  <c r="ES67"/>
  <c r="ET67"/>
  <c r="EU67"/>
  <c r="EX67"/>
  <c r="EY67"/>
  <c r="J68"/>
  <c r="K68"/>
  <c r="S68" s="1"/>
  <c r="L68"/>
  <c r="M68"/>
  <c r="O68"/>
  <c r="Y68"/>
  <c r="AK68" s="1"/>
  <c r="Z68"/>
  <c r="AA68"/>
  <c r="AD68"/>
  <c r="AN68"/>
  <c r="AO68"/>
  <c r="AP68"/>
  <c r="AQ68"/>
  <c r="AT68"/>
  <c r="AU68"/>
  <c r="AV68" s="1"/>
  <c r="BC68"/>
  <c r="BF68"/>
  <c r="BG68"/>
  <c r="BH68"/>
  <c r="BI68"/>
  <c r="BL68"/>
  <c r="BM68"/>
  <c r="BN68" s="1"/>
  <c r="BO68" s="1"/>
  <c r="BU68"/>
  <c r="BX68"/>
  <c r="BY68"/>
  <c r="BZ68"/>
  <c r="CA68"/>
  <c r="CD68"/>
  <c r="CE68"/>
  <c r="CF68" s="1"/>
  <c r="CG68" s="1"/>
  <c r="CM68"/>
  <c r="CP68"/>
  <c r="CQ68"/>
  <c r="CR68"/>
  <c r="CS68"/>
  <c r="CV68"/>
  <c r="CW68"/>
  <c r="CX68" s="1"/>
  <c r="CY68" s="1"/>
  <c r="DE68"/>
  <c r="DU68"/>
  <c r="DV68"/>
  <c r="DW68"/>
  <c r="ED68"/>
  <c r="EE68"/>
  <c r="EF68"/>
  <c r="EI68"/>
  <c r="EJ68"/>
  <c r="EK68"/>
  <c r="EN68"/>
  <c r="EO68"/>
  <c r="EP68"/>
  <c r="ES68"/>
  <c r="ET68"/>
  <c r="EU68"/>
  <c r="EX68"/>
  <c r="EY68"/>
  <c r="J69"/>
  <c r="K69"/>
  <c r="L69"/>
  <c r="M69"/>
  <c r="O69"/>
  <c r="S69"/>
  <c r="Y69"/>
  <c r="Z69"/>
  <c r="AA69"/>
  <c r="AD69"/>
  <c r="AK69"/>
  <c r="AN69"/>
  <c r="AO69"/>
  <c r="AP69"/>
  <c r="AQ69"/>
  <c r="AT69"/>
  <c r="AU69"/>
  <c r="AV69" s="1"/>
  <c r="BC69"/>
  <c r="BF69"/>
  <c r="BG69"/>
  <c r="BH69"/>
  <c r="BI69"/>
  <c r="BL69"/>
  <c r="BM69"/>
  <c r="BN69" s="1"/>
  <c r="BO69"/>
  <c r="BU69"/>
  <c r="BX69"/>
  <c r="BY69"/>
  <c r="BZ69"/>
  <c r="CA69"/>
  <c r="CD69"/>
  <c r="CE69"/>
  <c r="CF69" s="1"/>
  <c r="CG69"/>
  <c r="CM69"/>
  <c r="CP69"/>
  <c r="CQ69"/>
  <c r="CR69"/>
  <c r="CS69"/>
  <c r="CV69"/>
  <c r="CW69"/>
  <c r="CX69" s="1"/>
  <c r="CY69"/>
  <c r="DE69"/>
  <c r="DU69"/>
  <c r="DV69"/>
  <c r="DW69"/>
  <c r="ED69"/>
  <c r="EE69"/>
  <c r="EF69"/>
  <c r="EI69"/>
  <c r="EJ69"/>
  <c r="EK69"/>
  <c r="EN69"/>
  <c r="EO69"/>
  <c r="EP69"/>
  <c r="ES69"/>
  <c r="ET69"/>
  <c r="EU69"/>
  <c r="EX69"/>
  <c r="EY69"/>
  <c r="J70"/>
  <c r="K70"/>
  <c r="S70" s="1"/>
  <c r="L70"/>
  <c r="M70"/>
  <c r="O70"/>
  <c r="Y70"/>
  <c r="AK70" s="1"/>
  <c r="Z70"/>
  <c r="AA70"/>
  <c r="AD70"/>
  <c r="AN70"/>
  <c r="AO70"/>
  <c r="AP70"/>
  <c r="AQ70"/>
  <c r="AT70"/>
  <c r="AU70"/>
  <c r="AV70" s="1"/>
  <c r="BC70"/>
  <c r="BF70"/>
  <c r="EI70" s="1"/>
  <c r="BG70"/>
  <c r="BH70"/>
  <c r="BI70"/>
  <c r="BJ70"/>
  <c r="BK70" s="1"/>
  <c r="BL70"/>
  <c r="BM70"/>
  <c r="BN70"/>
  <c r="BO70" s="1"/>
  <c r="BR70"/>
  <c r="BX70"/>
  <c r="EO70" s="1"/>
  <c r="BY70"/>
  <c r="BZ70"/>
  <c r="CA70"/>
  <c r="CB70"/>
  <c r="CC70" s="1"/>
  <c r="CD70"/>
  <c r="CE70"/>
  <c r="CF70"/>
  <c r="CG70" s="1"/>
  <c r="CJ70"/>
  <c r="CP70"/>
  <c r="ES70" s="1"/>
  <c r="CQ70"/>
  <c r="CR70"/>
  <c r="CS70"/>
  <c r="CT70"/>
  <c r="CU70" s="1"/>
  <c r="CV70"/>
  <c r="CW70"/>
  <c r="CX70"/>
  <c r="CY70" s="1"/>
  <c r="DB70"/>
  <c r="DU70"/>
  <c r="DV70"/>
  <c r="DW70"/>
  <c r="DX70"/>
  <c r="EW70" s="1"/>
  <c r="ED70"/>
  <c r="EE70"/>
  <c r="EF70"/>
  <c r="EJ70"/>
  <c r="EN70"/>
  <c r="EP70"/>
  <c r="ET70"/>
  <c r="EX70"/>
  <c r="EY70"/>
  <c r="J71"/>
  <c r="M71" s="1"/>
  <c r="K71"/>
  <c r="L71"/>
  <c r="O71"/>
  <c r="V71"/>
  <c r="Y71"/>
  <c r="Z71"/>
  <c r="AA71"/>
  <c r="AB71"/>
  <c r="AD71"/>
  <c r="AH71"/>
  <c r="AN71"/>
  <c r="EE71" s="1"/>
  <c r="AO71"/>
  <c r="AP71"/>
  <c r="AQ71"/>
  <c r="AR71"/>
  <c r="AT71"/>
  <c r="AU71"/>
  <c r="AV71"/>
  <c r="AZ71"/>
  <c r="BF71"/>
  <c r="EI71" s="1"/>
  <c r="BG71"/>
  <c r="BH71"/>
  <c r="BI71"/>
  <c r="BJ71"/>
  <c r="BK71" s="1"/>
  <c r="BL71"/>
  <c r="BM71"/>
  <c r="BN71"/>
  <c r="BO71" s="1"/>
  <c r="BR71"/>
  <c r="BX71"/>
  <c r="EO71" s="1"/>
  <c r="BY71"/>
  <c r="BZ71"/>
  <c r="CA71"/>
  <c r="CB71"/>
  <c r="CC71" s="1"/>
  <c r="CD71"/>
  <c r="CE71"/>
  <c r="CF71"/>
  <c r="CG71" s="1"/>
  <c r="CJ71"/>
  <c r="CP71"/>
  <c r="ES71" s="1"/>
  <c r="CQ71"/>
  <c r="CR71"/>
  <c r="CS71"/>
  <c r="CT71"/>
  <c r="CU71" s="1"/>
  <c r="CV71"/>
  <c r="CW71"/>
  <c r="CX71"/>
  <c r="CY71" s="1"/>
  <c r="DB71"/>
  <c r="DU71"/>
  <c r="DV71"/>
  <c r="DW71"/>
  <c r="DX71"/>
  <c r="EW71" s="1"/>
  <c r="ED71"/>
  <c r="EF71"/>
  <c r="EJ71"/>
  <c r="EN71"/>
  <c r="EP71"/>
  <c r="ET71"/>
  <c r="EX71"/>
  <c r="EY71"/>
  <c r="J72"/>
  <c r="M72" s="1"/>
  <c r="K72"/>
  <c r="L72"/>
  <c r="O72"/>
  <c r="V72"/>
  <c r="Y72"/>
  <c r="Z72"/>
  <c r="AA72"/>
  <c r="AB72"/>
  <c r="AD72"/>
  <c r="AH72"/>
  <c r="AN72"/>
  <c r="EE72" s="1"/>
  <c r="AO72"/>
  <c r="AP72"/>
  <c r="AQ72"/>
  <c r="AR72"/>
  <c r="AT72"/>
  <c r="AU72"/>
  <c r="AV72"/>
  <c r="AZ72"/>
  <c r="BF72"/>
  <c r="EI72" s="1"/>
  <c r="BG72"/>
  <c r="BH72"/>
  <c r="BI72"/>
  <c r="BJ72"/>
  <c r="BK72" s="1"/>
  <c r="BL72"/>
  <c r="BM72"/>
  <c r="BN72"/>
  <c r="BO72" s="1"/>
  <c r="BR72"/>
  <c r="BX72"/>
  <c r="EO72" s="1"/>
  <c r="BY72"/>
  <c r="BZ72"/>
  <c r="CA72"/>
  <c r="CB72"/>
  <c r="CC72" s="1"/>
  <c r="CD72"/>
  <c r="CE72"/>
  <c r="CF72"/>
  <c r="CG72" s="1"/>
  <c r="CJ72"/>
  <c r="CP72"/>
  <c r="ES72" s="1"/>
  <c r="CQ72"/>
  <c r="CR72"/>
  <c r="CS72"/>
  <c r="CT72"/>
  <c r="CU72" s="1"/>
  <c r="CV72"/>
  <c r="CW72"/>
  <c r="CX72"/>
  <c r="CY72" s="1"/>
  <c r="DB72"/>
  <c r="DU72"/>
  <c r="DV72"/>
  <c r="DW72"/>
  <c r="DX72"/>
  <c r="EW72" s="1"/>
  <c r="ED72"/>
  <c r="EF72"/>
  <c r="EJ72"/>
  <c r="EN72"/>
  <c r="EP72"/>
  <c r="ET72"/>
  <c r="EX72"/>
  <c r="EY72"/>
  <c r="J73"/>
  <c r="M73" s="1"/>
  <c r="K73"/>
  <c r="L73"/>
  <c r="O73"/>
  <c r="V73"/>
  <c r="Y73"/>
  <c r="Z73"/>
  <c r="AA73"/>
  <c r="AB73"/>
  <c r="AD73"/>
  <c r="AH73"/>
  <c r="AN73"/>
  <c r="EE73" s="1"/>
  <c r="AO73"/>
  <c r="AP73"/>
  <c r="AQ73"/>
  <c r="AR73"/>
  <c r="AT73"/>
  <c r="AU73"/>
  <c r="AV73"/>
  <c r="AZ73"/>
  <c r="BF73"/>
  <c r="EI73" s="1"/>
  <c r="BG73"/>
  <c r="BH73"/>
  <c r="BI73"/>
  <c r="BJ73"/>
  <c r="BK73" s="1"/>
  <c r="BL73"/>
  <c r="BM73"/>
  <c r="BN73"/>
  <c r="BO73" s="1"/>
  <c r="BR73"/>
  <c r="BX73"/>
  <c r="EO73" s="1"/>
  <c r="BY73"/>
  <c r="BZ73"/>
  <c r="CA73"/>
  <c r="CB73"/>
  <c r="CC73" s="1"/>
  <c r="CD73"/>
  <c r="CE73"/>
  <c r="CF73"/>
  <c r="CG73" s="1"/>
  <c r="CJ73"/>
  <c r="CP73"/>
  <c r="ES73" s="1"/>
  <c r="CQ73"/>
  <c r="CR73"/>
  <c r="CS73"/>
  <c r="CT73"/>
  <c r="CU73" s="1"/>
  <c r="CV73"/>
  <c r="CW73"/>
  <c r="CX73"/>
  <c r="CY73" s="1"/>
  <c r="DB73"/>
  <c r="DU73"/>
  <c r="DV73"/>
  <c r="DW73"/>
  <c r="DX73"/>
  <c r="EW73" s="1"/>
  <c r="ED73"/>
  <c r="EF73"/>
  <c r="EJ73"/>
  <c r="EN73"/>
  <c r="EP73"/>
  <c r="ET73"/>
  <c r="EX73"/>
  <c r="EY73"/>
  <c r="J74"/>
  <c r="M74" s="1"/>
  <c r="K74"/>
  <c r="L74"/>
  <c r="O74"/>
  <c r="V74"/>
  <c r="Y74"/>
  <c r="Z74"/>
  <c r="AA74"/>
  <c r="AB74"/>
  <c r="AD74"/>
  <c r="AH74"/>
  <c r="AN74"/>
  <c r="EE74" s="1"/>
  <c r="AO74"/>
  <c r="AP74"/>
  <c r="AQ74"/>
  <c r="AR74"/>
  <c r="AT74"/>
  <c r="AU74"/>
  <c r="AV74"/>
  <c r="AZ74"/>
  <c r="BF74"/>
  <c r="EI74" s="1"/>
  <c r="BG74"/>
  <c r="BH74"/>
  <c r="BI74"/>
  <c r="BJ74"/>
  <c r="BK74" s="1"/>
  <c r="BL74"/>
  <c r="BM74"/>
  <c r="BN74"/>
  <c r="BO74" s="1"/>
  <c r="BR74"/>
  <c r="BX74"/>
  <c r="EO74" s="1"/>
  <c r="BY74"/>
  <c r="BZ74"/>
  <c r="CA74"/>
  <c r="CB74"/>
  <c r="CC74" s="1"/>
  <c r="CD74"/>
  <c r="CE74"/>
  <c r="CF74"/>
  <c r="CG74" s="1"/>
  <c r="CJ74"/>
  <c r="CP74"/>
  <c r="ES74" s="1"/>
  <c r="CQ74"/>
  <c r="CR74"/>
  <c r="CS74"/>
  <c r="CT74"/>
  <c r="CU74" s="1"/>
  <c r="CV74"/>
  <c r="CW74"/>
  <c r="CX74"/>
  <c r="CY74" s="1"/>
  <c r="DB74"/>
  <c r="DU74"/>
  <c r="DV74"/>
  <c r="DW74"/>
  <c r="DX74"/>
  <c r="EW74" s="1"/>
  <c r="ED74"/>
  <c r="EF74"/>
  <c r="EJ74"/>
  <c r="EN74"/>
  <c r="EP74"/>
  <c r="ET74"/>
  <c r="EX74"/>
  <c r="EY74"/>
  <c r="J75"/>
  <c r="M75" s="1"/>
  <c r="K75"/>
  <c r="L75"/>
  <c r="O75"/>
  <c r="V75"/>
  <c r="Y75"/>
  <c r="Z75"/>
  <c r="AA75"/>
  <c r="AB75"/>
  <c r="AD75"/>
  <c r="AH75"/>
  <c r="AN75"/>
  <c r="EE75" s="1"/>
  <c r="AO75"/>
  <c r="AP75"/>
  <c r="AQ75"/>
  <c r="AR75"/>
  <c r="AT75"/>
  <c r="AU75"/>
  <c r="AV75"/>
  <c r="AZ75"/>
  <c r="BF75"/>
  <c r="EI75" s="1"/>
  <c r="BG75"/>
  <c r="BH75"/>
  <c r="BI75"/>
  <c r="BJ75"/>
  <c r="BK75" s="1"/>
  <c r="BL75"/>
  <c r="BM75"/>
  <c r="BN75"/>
  <c r="BO75" s="1"/>
  <c r="BR75"/>
  <c r="BX75"/>
  <c r="EO75" s="1"/>
  <c r="BY75"/>
  <c r="BZ75"/>
  <c r="CA75"/>
  <c r="CB75"/>
  <c r="CC75" s="1"/>
  <c r="CD75"/>
  <c r="CE75"/>
  <c r="CF75"/>
  <c r="CG75" s="1"/>
  <c r="CJ75"/>
  <c r="CP75"/>
  <c r="ES75" s="1"/>
  <c r="CQ75"/>
  <c r="CR75"/>
  <c r="CS75"/>
  <c r="CT75"/>
  <c r="CU75" s="1"/>
  <c r="CV75"/>
  <c r="CW75"/>
  <c r="CX75"/>
  <c r="CY75" s="1"/>
  <c r="DB75"/>
  <c r="DU75"/>
  <c r="DV75"/>
  <c r="DW75"/>
  <c r="DX75"/>
  <c r="EW75" s="1"/>
  <c r="ED75"/>
  <c r="EF75"/>
  <c r="EJ75"/>
  <c r="EN75"/>
  <c r="EP75"/>
  <c r="ET75"/>
  <c r="EX75"/>
  <c r="EY75"/>
  <c r="J76"/>
  <c r="M76" s="1"/>
  <c r="K76"/>
  <c r="L76"/>
  <c r="O76"/>
  <c r="V76"/>
  <c r="Y76"/>
  <c r="Z76"/>
  <c r="AA76"/>
  <c r="AB76"/>
  <c r="AD76"/>
  <c r="AH76"/>
  <c r="AN76"/>
  <c r="EE76" s="1"/>
  <c r="AO76"/>
  <c r="AP76"/>
  <c r="AQ76"/>
  <c r="AR76"/>
  <c r="AT76"/>
  <c r="AU76"/>
  <c r="AV76"/>
  <c r="AZ76"/>
  <c r="BF76"/>
  <c r="EI76" s="1"/>
  <c r="BG76"/>
  <c r="BH76"/>
  <c r="BI76"/>
  <c r="BJ76"/>
  <c r="BK76" s="1"/>
  <c r="BL76"/>
  <c r="BM76"/>
  <c r="BN76"/>
  <c r="BO76" s="1"/>
  <c r="BR76"/>
  <c r="BX76"/>
  <c r="EO76" s="1"/>
  <c r="BY76"/>
  <c r="BZ76"/>
  <c r="CA76"/>
  <c r="CB76"/>
  <c r="CC76" s="1"/>
  <c r="CD76"/>
  <c r="CE76"/>
  <c r="CF76"/>
  <c r="CG76" s="1"/>
  <c r="CJ76"/>
  <c r="CP76"/>
  <c r="ES76" s="1"/>
  <c r="CQ76"/>
  <c r="CR76"/>
  <c r="CS76"/>
  <c r="CT76"/>
  <c r="CU76" s="1"/>
  <c r="CV76"/>
  <c r="CW76"/>
  <c r="CX76"/>
  <c r="CY76" s="1"/>
  <c r="DB76"/>
  <c r="DU76"/>
  <c r="DV76"/>
  <c r="DW76"/>
  <c r="DX76"/>
  <c r="EW76" s="1"/>
  <c r="ED76"/>
  <c r="EF76"/>
  <c r="EJ76"/>
  <c r="EN76"/>
  <c r="EP76"/>
  <c r="ET76"/>
  <c r="EX76"/>
  <c r="EY76"/>
  <c r="J77"/>
  <c r="M77" s="1"/>
  <c r="K77"/>
  <c r="L77"/>
  <c r="O77"/>
  <c r="V77"/>
  <c r="Y77"/>
  <c r="Z77"/>
  <c r="AA77"/>
  <c r="AB77"/>
  <c r="AD77"/>
  <c r="AH77"/>
  <c r="AN77"/>
  <c r="EE77" s="1"/>
  <c r="AO77"/>
  <c r="AP77"/>
  <c r="AQ77"/>
  <c r="AR77"/>
  <c r="AT77"/>
  <c r="AU77"/>
  <c r="AV77"/>
  <c r="AZ77"/>
  <c r="BF77"/>
  <c r="EI77" s="1"/>
  <c r="BG77"/>
  <c r="BH77"/>
  <c r="BI77"/>
  <c r="BJ77"/>
  <c r="BK77" s="1"/>
  <c r="BL77"/>
  <c r="BM77"/>
  <c r="BN77"/>
  <c r="BO77" s="1"/>
  <c r="BR77"/>
  <c r="BX77"/>
  <c r="EO77" s="1"/>
  <c r="BY77"/>
  <c r="BZ77"/>
  <c r="CA77"/>
  <c r="CB77"/>
  <c r="CC77" s="1"/>
  <c r="CD77"/>
  <c r="CE77"/>
  <c r="CF77"/>
  <c r="CG77" s="1"/>
  <c r="CJ77"/>
  <c r="CP77"/>
  <c r="ES77" s="1"/>
  <c r="CQ77"/>
  <c r="CR77"/>
  <c r="CS77"/>
  <c r="CT77"/>
  <c r="CU77" s="1"/>
  <c r="CV77"/>
  <c r="CW77"/>
  <c r="CX77"/>
  <c r="CY77" s="1"/>
  <c r="DB77"/>
  <c r="DU77"/>
  <c r="DV77"/>
  <c r="DW77"/>
  <c r="DX77"/>
  <c r="EW77" s="1"/>
  <c r="ED77"/>
  <c r="EF77"/>
  <c r="EJ77"/>
  <c r="EN77"/>
  <c r="EP77"/>
  <c r="ET77"/>
  <c r="EX77"/>
  <c r="EY77"/>
  <c r="J78"/>
  <c r="M78" s="1"/>
  <c r="K78"/>
  <c r="L78"/>
  <c r="O78"/>
  <c r="V78"/>
  <c r="Y78"/>
  <c r="Z78"/>
  <c r="AA78"/>
  <c r="AB78"/>
  <c r="AD78"/>
  <c r="AH78"/>
  <c r="AN78"/>
  <c r="EE78" s="1"/>
  <c r="AO78"/>
  <c r="AP78"/>
  <c r="AQ78"/>
  <c r="AR78"/>
  <c r="AT78"/>
  <c r="AU78"/>
  <c r="AV78"/>
  <c r="AZ78"/>
  <c r="BF78"/>
  <c r="EI78" s="1"/>
  <c r="BG78"/>
  <c r="BH78"/>
  <c r="BI78"/>
  <c r="BJ78"/>
  <c r="BK78" s="1"/>
  <c r="BL78"/>
  <c r="BM78"/>
  <c r="BN78"/>
  <c r="BO78" s="1"/>
  <c r="BR78"/>
  <c r="BX78"/>
  <c r="EO78" s="1"/>
  <c r="BY78"/>
  <c r="BZ78"/>
  <c r="CA78"/>
  <c r="CB78"/>
  <c r="CC78" s="1"/>
  <c r="CD78"/>
  <c r="CE78"/>
  <c r="CF78"/>
  <c r="CG78" s="1"/>
  <c r="CJ78"/>
  <c r="CP78"/>
  <c r="ES78" s="1"/>
  <c r="CQ78"/>
  <c r="CR78"/>
  <c r="CS78"/>
  <c r="CT78"/>
  <c r="CU78" s="1"/>
  <c r="CV78"/>
  <c r="CW78"/>
  <c r="CX78"/>
  <c r="CY78" s="1"/>
  <c r="DB78"/>
  <c r="DU78"/>
  <c r="DV78"/>
  <c r="DW78"/>
  <c r="DX78"/>
  <c r="EW78" s="1"/>
  <c r="ED78"/>
  <c r="EF78"/>
  <c r="EJ78"/>
  <c r="EN78"/>
  <c r="EP78"/>
  <c r="ET78"/>
  <c r="EX78"/>
  <c r="EY78"/>
  <c r="J79"/>
  <c r="M79" s="1"/>
  <c r="K79"/>
  <c r="L79"/>
  <c r="O79"/>
  <c r="V79"/>
  <c r="Y79"/>
  <c r="Z79"/>
  <c r="AA79"/>
  <c r="AB79"/>
  <c r="AD79"/>
  <c r="AH79"/>
  <c r="AN79"/>
  <c r="EE79" s="1"/>
  <c r="AO79"/>
  <c r="AP79"/>
  <c r="AQ79"/>
  <c r="AR79"/>
  <c r="AT79"/>
  <c r="AU79"/>
  <c r="AV79"/>
  <c r="AZ79"/>
  <c r="BF79"/>
  <c r="EI79" s="1"/>
  <c r="BG79"/>
  <c r="BH79"/>
  <c r="BI79"/>
  <c r="BJ79"/>
  <c r="BK79" s="1"/>
  <c r="BL79"/>
  <c r="BM79"/>
  <c r="BN79"/>
  <c r="BO79" s="1"/>
  <c r="BR79"/>
  <c r="BX79"/>
  <c r="EO79" s="1"/>
  <c r="BY79"/>
  <c r="BZ79"/>
  <c r="CA79"/>
  <c r="CB79"/>
  <c r="CC79" s="1"/>
  <c r="CD79"/>
  <c r="CE79"/>
  <c r="CF79"/>
  <c r="CG79" s="1"/>
  <c r="CJ79"/>
  <c r="CP79"/>
  <c r="ES79" s="1"/>
  <c r="CQ79"/>
  <c r="CR79"/>
  <c r="CS79"/>
  <c r="CT79"/>
  <c r="CU79" s="1"/>
  <c r="CV79"/>
  <c r="CW79"/>
  <c r="CX79"/>
  <c r="CY79" s="1"/>
  <c r="DB79"/>
  <c r="DU79"/>
  <c r="DV79"/>
  <c r="DW79"/>
  <c r="DX79"/>
  <c r="EW79" s="1"/>
  <c r="ED79"/>
  <c r="EF79"/>
  <c r="EJ79"/>
  <c r="EN79"/>
  <c r="EP79"/>
  <c r="ET79"/>
  <c r="EX79"/>
  <c r="EY79"/>
  <c r="J80"/>
  <c r="M80" s="1"/>
  <c r="K80"/>
  <c r="L80"/>
  <c r="O80"/>
  <c r="V80"/>
  <c r="Y80"/>
  <c r="Z80"/>
  <c r="AA80"/>
  <c r="AB80"/>
  <c r="AD80"/>
  <c r="AH80"/>
  <c r="AN80"/>
  <c r="EE80" s="1"/>
  <c r="AO80"/>
  <c r="AP80"/>
  <c r="AQ80"/>
  <c r="AR80"/>
  <c r="AT80"/>
  <c r="AU80"/>
  <c r="AV80"/>
  <c r="AZ80"/>
  <c r="BF80"/>
  <c r="EI80" s="1"/>
  <c r="BG80"/>
  <c r="BH80"/>
  <c r="BI80"/>
  <c r="BJ80"/>
  <c r="BK80" s="1"/>
  <c r="BL80"/>
  <c r="BM80"/>
  <c r="BN80"/>
  <c r="BO80" s="1"/>
  <c r="BR80"/>
  <c r="BX80"/>
  <c r="EO80" s="1"/>
  <c r="BY80"/>
  <c r="BZ80"/>
  <c r="CA80"/>
  <c r="CB80"/>
  <c r="CC80" s="1"/>
  <c r="CD80"/>
  <c r="CE80"/>
  <c r="CF80"/>
  <c r="CG80" s="1"/>
  <c r="CJ80"/>
  <c r="CP80"/>
  <c r="ES80" s="1"/>
  <c r="CQ80"/>
  <c r="CR80"/>
  <c r="CS80"/>
  <c r="CT80"/>
  <c r="CU80" s="1"/>
  <c r="CV80"/>
  <c r="CW80"/>
  <c r="CX80"/>
  <c r="CY80" s="1"/>
  <c r="DB80"/>
  <c r="DU80"/>
  <c r="DV80"/>
  <c r="DW80"/>
  <c r="DX80"/>
  <c r="EW80" s="1"/>
  <c r="ED80"/>
  <c r="EF80"/>
  <c r="EJ80"/>
  <c r="EN80"/>
  <c r="EP80"/>
  <c r="ET80"/>
  <c r="EX80"/>
  <c r="EY80"/>
  <c r="J81"/>
  <c r="M81" s="1"/>
  <c r="K81"/>
  <c r="L81"/>
  <c r="O81"/>
  <c r="V81"/>
  <c r="Y81"/>
  <c r="Z81"/>
  <c r="AA81"/>
  <c r="AB81"/>
  <c r="AD81"/>
  <c r="AH81"/>
  <c r="AN81"/>
  <c r="EE81" s="1"/>
  <c r="AO81"/>
  <c r="AP81"/>
  <c r="AQ81"/>
  <c r="AR81"/>
  <c r="AT81"/>
  <c r="AU81"/>
  <c r="AV81"/>
  <c r="AZ81"/>
  <c r="BF81"/>
  <c r="EI81" s="1"/>
  <c r="BG81"/>
  <c r="BH81"/>
  <c r="BI81"/>
  <c r="BJ81"/>
  <c r="BK81" s="1"/>
  <c r="BL81"/>
  <c r="BM81"/>
  <c r="BN81"/>
  <c r="BO81" s="1"/>
  <c r="BR81"/>
  <c r="BX81"/>
  <c r="EO81" s="1"/>
  <c r="BY81"/>
  <c r="BZ81"/>
  <c r="CA81"/>
  <c r="CB81"/>
  <c r="CC81" s="1"/>
  <c r="CD81"/>
  <c r="CE81"/>
  <c r="CF81"/>
  <c r="CG81" s="1"/>
  <c r="CJ81"/>
  <c r="CP81"/>
  <c r="ES81" s="1"/>
  <c r="CQ81"/>
  <c r="CR81"/>
  <c r="CS81"/>
  <c r="CT81"/>
  <c r="CU81" s="1"/>
  <c r="CV81"/>
  <c r="CW81"/>
  <c r="CX81"/>
  <c r="CY81" s="1"/>
  <c r="DB81"/>
  <c r="DU81"/>
  <c r="DV81"/>
  <c r="DW81"/>
  <c r="DX81"/>
  <c r="EW81" s="1"/>
  <c r="ED81"/>
  <c r="EF81"/>
  <c r="EJ81"/>
  <c r="EN81"/>
  <c r="EP81"/>
  <c r="ET81"/>
  <c r="EX81"/>
  <c r="EY81"/>
  <c r="J82"/>
  <c r="M82" s="1"/>
  <c r="K82"/>
  <c r="L82"/>
  <c r="O82"/>
  <c r="V82"/>
  <c r="Y82"/>
  <c r="Z82"/>
  <c r="AA82"/>
  <c r="AB82"/>
  <c r="AD82"/>
  <c r="AH82"/>
  <c r="AN82"/>
  <c r="EE82" s="1"/>
  <c r="AO82"/>
  <c r="AP82"/>
  <c r="AQ82"/>
  <c r="AR82"/>
  <c r="AT82"/>
  <c r="AU82"/>
  <c r="AV82"/>
  <c r="AZ82"/>
  <c r="BF82"/>
  <c r="EI82" s="1"/>
  <c r="BG82"/>
  <c r="BH82"/>
  <c r="BI82"/>
  <c r="BJ82"/>
  <c r="BK82" s="1"/>
  <c r="BL82"/>
  <c r="BM82"/>
  <c r="BN82"/>
  <c r="BO82" s="1"/>
  <c r="BR82"/>
  <c r="BX82"/>
  <c r="EO82" s="1"/>
  <c r="BY82"/>
  <c r="BZ82"/>
  <c r="CA82"/>
  <c r="CB82"/>
  <c r="CC82" s="1"/>
  <c r="CD82"/>
  <c r="CE82"/>
  <c r="CF82"/>
  <c r="CG82" s="1"/>
  <c r="CJ82"/>
  <c r="CP82"/>
  <c r="ES82" s="1"/>
  <c r="CQ82"/>
  <c r="CR82"/>
  <c r="CS82"/>
  <c r="CT82"/>
  <c r="CU82" s="1"/>
  <c r="CV82"/>
  <c r="CW82"/>
  <c r="CX82"/>
  <c r="CY82" s="1"/>
  <c r="DB82"/>
  <c r="DU82"/>
  <c r="DV82"/>
  <c r="DW82"/>
  <c r="DX82"/>
  <c r="EW82" s="1"/>
  <c r="ED82"/>
  <c r="EF82"/>
  <c r="EJ82"/>
  <c r="EN82"/>
  <c r="EP82"/>
  <c r="ET82"/>
  <c r="EX82"/>
  <c r="EY82"/>
  <c r="J83"/>
  <c r="M83" s="1"/>
  <c r="K83"/>
  <c r="L83"/>
  <c r="O83"/>
  <c r="V83"/>
  <c r="Y83"/>
  <c r="Z83"/>
  <c r="AA83"/>
  <c r="AB83"/>
  <c r="AD83"/>
  <c r="AH83"/>
  <c r="AN83"/>
  <c r="EE83" s="1"/>
  <c r="AO83"/>
  <c r="AP83"/>
  <c r="AQ83"/>
  <c r="AR83"/>
  <c r="AT83"/>
  <c r="AU83"/>
  <c r="AV83"/>
  <c r="AZ83"/>
  <c r="BF83"/>
  <c r="EI83" s="1"/>
  <c r="BG83"/>
  <c r="BH83"/>
  <c r="BI83"/>
  <c r="BJ83"/>
  <c r="BK83" s="1"/>
  <c r="BL83"/>
  <c r="BM83"/>
  <c r="BN83"/>
  <c r="BO83" s="1"/>
  <c r="BR83"/>
  <c r="BX83"/>
  <c r="EO83" s="1"/>
  <c r="BY83"/>
  <c r="BZ83"/>
  <c r="CA83"/>
  <c r="CB83"/>
  <c r="CC83" s="1"/>
  <c r="CD83"/>
  <c r="CE83"/>
  <c r="CF83"/>
  <c r="CG83" s="1"/>
  <c r="CJ83"/>
  <c r="CP83"/>
  <c r="ET83" s="1"/>
  <c r="CQ83"/>
  <c r="CR83"/>
  <c r="DB83" s="1"/>
  <c r="CS83"/>
  <c r="CT83"/>
  <c r="CU83" s="1"/>
  <c r="CV83"/>
  <c r="CW83"/>
  <c r="CX83"/>
  <c r="CY83" s="1"/>
  <c r="DU83"/>
  <c r="DV83"/>
  <c r="DW83"/>
  <c r="DX83"/>
  <c r="EW83" s="1"/>
  <c r="ED83"/>
  <c r="EF83"/>
  <c r="EJ83"/>
  <c r="EN83"/>
  <c r="EP83"/>
  <c r="EX83"/>
  <c r="EY83"/>
  <c r="J84"/>
  <c r="K84"/>
  <c r="L84"/>
  <c r="O84"/>
  <c r="V84"/>
  <c r="Y84"/>
  <c r="Z84"/>
  <c r="AH84" s="1"/>
  <c r="AA84"/>
  <c r="AB84"/>
  <c r="AD84"/>
  <c r="AN84"/>
  <c r="EE84" s="1"/>
  <c r="AO84"/>
  <c r="AP84"/>
  <c r="AZ84" s="1"/>
  <c r="AQ84"/>
  <c r="AR84"/>
  <c r="AT84"/>
  <c r="AU84"/>
  <c r="AV84"/>
  <c r="BF84"/>
  <c r="BG84"/>
  <c r="BH84"/>
  <c r="BR84" s="1"/>
  <c r="BI84"/>
  <c r="BJ84"/>
  <c r="BK84" s="1"/>
  <c r="BL84"/>
  <c r="BM84"/>
  <c r="BN84"/>
  <c r="BO84" s="1"/>
  <c r="BX84"/>
  <c r="EO84" s="1"/>
  <c r="BY84"/>
  <c r="BZ84"/>
  <c r="CJ84" s="1"/>
  <c r="CA84"/>
  <c r="CB84"/>
  <c r="CC84" s="1"/>
  <c r="CD84"/>
  <c r="CE84"/>
  <c r="CF84"/>
  <c r="CG84" s="1"/>
  <c r="CP84"/>
  <c r="ET84" s="1"/>
  <c r="CQ84"/>
  <c r="CR84"/>
  <c r="DB84" s="1"/>
  <c r="CS84"/>
  <c r="CT84"/>
  <c r="CU84" s="1"/>
  <c r="CV84"/>
  <c r="CW84"/>
  <c r="CX84"/>
  <c r="CY84" s="1"/>
  <c r="DU84"/>
  <c r="DV84"/>
  <c r="DW84"/>
  <c r="DX84"/>
  <c r="EW84" s="1"/>
  <c r="EF84"/>
  <c r="EJ84"/>
  <c r="EN84"/>
  <c r="EX84"/>
  <c r="EY84"/>
  <c r="J85"/>
  <c r="K85"/>
  <c r="L85"/>
  <c r="O85"/>
  <c r="V85"/>
  <c r="Y85"/>
  <c r="Z85"/>
  <c r="AH85" s="1"/>
  <c r="AA85"/>
  <c r="AB85"/>
  <c r="AD85"/>
  <c r="AN85"/>
  <c r="EE85" s="1"/>
  <c r="AO85"/>
  <c r="AP85"/>
  <c r="AZ85" s="1"/>
  <c r="AQ85"/>
  <c r="AR85"/>
  <c r="AT85"/>
  <c r="AU85"/>
  <c r="AV85"/>
  <c r="BF85"/>
  <c r="BG85"/>
  <c r="BH85"/>
  <c r="BR85" s="1"/>
  <c r="BI85"/>
  <c r="BJ85"/>
  <c r="BK85" s="1"/>
  <c r="BL85"/>
  <c r="BM85"/>
  <c r="BN85"/>
  <c r="BO85" s="1"/>
  <c r="BX85"/>
  <c r="EO85" s="1"/>
  <c r="BY85"/>
  <c r="BZ85"/>
  <c r="CJ85" s="1"/>
  <c r="CA85"/>
  <c r="CB85"/>
  <c r="CC85" s="1"/>
  <c r="CD85"/>
  <c r="CE85"/>
  <c r="CF85"/>
  <c r="CG85" s="1"/>
  <c r="CP85"/>
  <c r="ET85" s="1"/>
  <c r="CQ85"/>
  <c r="CR85"/>
  <c r="DB85" s="1"/>
  <c r="CS85"/>
  <c r="CT85"/>
  <c r="CU85" s="1"/>
  <c r="CV85"/>
  <c r="CW85"/>
  <c r="CX85"/>
  <c r="CY85" s="1"/>
  <c r="DU85"/>
  <c r="DV85"/>
  <c r="DW85"/>
  <c r="DX85"/>
  <c r="EW85" s="1"/>
  <c r="EF85"/>
  <c r="EJ85"/>
  <c r="EN85"/>
  <c r="EX85"/>
  <c r="EY85"/>
  <c r="J86"/>
  <c r="K86"/>
  <c r="L86"/>
  <c r="O86"/>
  <c r="V86"/>
  <c r="Y86"/>
  <c r="Z86"/>
  <c r="AH86" s="1"/>
  <c r="AA86"/>
  <c r="AB86"/>
  <c r="AD86"/>
  <c r="AN86"/>
  <c r="EE86" s="1"/>
  <c r="AO86"/>
  <c r="AP86"/>
  <c r="AZ86" s="1"/>
  <c r="AQ86"/>
  <c r="AR86"/>
  <c r="AT86"/>
  <c r="AU86"/>
  <c r="AV86"/>
  <c r="BF86"/>
  <c r="BG86"/>
  <c r="BH86"/>
  <c r="BR86" s="1"/>
  <c r="BI86"/>
  <c r="BJ86"/>
  <c r="BK86" s="1"/>
  <c r="BL86"/>
  <c r="BM86"/>
  <c r="BN86"/>
  <c r="BO86" s="1"/>
  <c r="BX86"/>
  <c r="EO86" s="1"/>
  <c r="BY86"/>
  <c r="BZ86"/>
  <c r="CJ86" s="1"/>
  <c r="CA86"/>
  <c r="CB86"/>
  <c r="CC86" s="1"/>
  <c r="CD86"/>
  <c r="CE86"/>
  <c r="CF86"/>
  <c r="CG86" s="1"/>
  <c r="CP86"/>
  <c r="ET86" s="1"/>
  <c r="CQ86"/>
  <c r="CR86"/>
  <c r="DB86" s="1"/>
  <c r="CS86"/>
  <c r="CT86"/>
  <c r="CU86" s="1"/>
  <c r="CV86"/>
  <c r="CW86"/>
  <c r="CX86"/>
  <c r="CY86" s="1"/>
  <c r="DU86"/>
  <c r="DV86"/>
  <c r="DW86"/>
  <c r="DX86"/>
  <c r="EW86" s="1"/>
  <c r="EF86"/>
  <c r="EJ86"/>
  <c r="EN86"/>
  <c r="EX86"/>
  <c r="EY86"/>
  <c r="J87"/>
  <c r="K87"/>
  <c r="L87"/>
  <c r="O87"/>
  <c r="V87"/>
  <c r="Y87"/>
  <c r="Z87"/>
  <c r="AH87" s="1"/>
  <c r="AA87"/>
  <c r="AB87"/>
  <c r="AD87"/>
  <c r="AN87"/>
  <c r="EE87" s="1"/>
  <c r="AO87"/>
  <c r="AP87"/>
  <c r="AZ87" s="1"/>
  <c r="AQ87"/>
  <c r="AR87"/>
  <c r="AT87"/>
  <c r="AU87"/>
  <c r="AV87"/>
  <c r="BF87"/>
  <c r="BG87"/>
  <c r="BH87"/>
  <c r="BR87" s="1"/>
  <c r="BI87"/>
  <c r="BJ87"/>
  <c r="BK87" s="1"/>
  <c r="BL87"/>
  <c r="BM87"/>
  <c r="BN87"/>
  <c r="BO87" s="1"/>
  <c r="BX87"/>
  <c r="EO87" s="1"/>
  <c r="BY87"/>
  <c r="BZ87"/>
  <c r="CJ87" s="1"/>
  <c r="CA87"/>
  <c r="CB87"/>
  <c r="CC87" s="1"/>
  <c r="CD87"/>
  <c r="CE87"/>
  <c r="CF87"/>
  <c r="CG87" s="1"/>
  <c r="CP87"/>
  <c r="ET87" s="1"/>
  <c r="CQ87"/>
  <c r="CR87"/>
  <c r="DB87" s="1"/>
  <c r="CS87"/>
  <c r="CT87"/>
  <c r="CU87" s="1"/>
  <c r="CV87"/>
  <c r="CW87"/>
  <c r="CX87"/>
  <c r="CY87" s="1"/>
  <c r="DU87"/>
  <c r="DV87"/>
  <c r="DW87"/>
  <c r="DX87"/>
  <c r="EW87" s="1"/>
  <c r="EF87"/>
  <c r="EJ87"/>
  <c r="EN87"/>
  <c r="EX87"/>
  <c r="EY87"/>
  <c r="J88"/>
  <c r="K88"/>
  <c r="L88"/>
  <c r="O88"/>
  <c r="V88"/>
  <c r="Y88"/>
  <c r="Z88"/>
  <c r="AH88" s="1"/>
  <c r="AA88"/>
  <c r="AB88"/>
  <c r="AD88"/>
  <c r="AN88"/>
  <c r="EE88" s="1"/>
  <c r="AO88"/>
  <c r="AP88"/>
  <c r="AZ88" s="1"/>
  <c r="AQ88"/>
  <c r="AR88"/>
  <c r="AT88"/>
  <c r="AU88"/>
  <c r="AV88"/>
  <c r="BF88"/>
  <c r="BG88"/>
  <c r="BH88"/>
  <c r="BR88" s="1"/>
  <c r="BI88"/>
  <c r="BJ88"/>
  <c r="BK88" s="1"/>
  <c r="BL88"/>
  <c r="BM88"/>
  <c r="BN88"/>
  <c r="BO88" s="1"/>
  <c r="BX88"/>
  <c r="EO88" s="1"/>
  <c r="BY88"/>
  <c r="BZ88"/>
  <c r="CJ88" s="1"/>
  <c r="CA88"/>
  <c r="CB88"/>
  <c r="CC88" s="1"/>
  <c r="CD88"/>
  <c r="CE88"/>
  <c r="CF88"/>
  <c r="CG88" s="1"/>
  <c r="CP88"/>
  <c r="ET88" s="1"/>
  <c r="CQ88"/>
  <c r="CR88"/>
  <c r="DB88" s="1"/>
  <c r="CS88"/>
  <c r="CT88"/>
  <c r="CU88" s="1"/>
  <c r="CV88"/>
  <c r="CW88"/>
  <c r="CX88"/>
  <c r="CY88" s="1"/>
  <c r="DU88"/>
  <c r="DV88"/>
  <c r="DW88"/>
  <c r="DX88"/>
  <c r="EW88" s="1"/>
  <c r="EF88"/>
  <c r="EJ88"/>
  <c r="EN88"/>
  <c r="EX88"/>
  <c r="EY88"/>
  <c r="J89"/>
  <c r="K89"/>
  <c r="L89"/>
  <c r="O89"/>
  <c r="V89"/>
  <c r="Y89"/>
  <c r="Z89"/>
  <c r="AH89" s="1"/>
  <c r="AA89"/>
  <c r="AB89"/>
  <c r="AD89"/>
  <c r="AN89"/>
  <c r="EE89" s="1"/>
  <c r="AO89"/>
  <c r="AP89"/>
  <c r="AZ89" s="1"/>
  <c r="AQ89"/>
  <c r="AR89"/>
  <c r="AT89"/>
  <c r="AU89"/>
  <c r="AV89"/>
  <c r="BF89"/>
  <c r="BG89"/>
  <c r="BH89"/>
  <c r="BR89" s="1"/>
  <c r="BI89"/>
  <c r="BJ89"/>
  <c r="BK89" s="1"/>
  <c r="BL89"/>
  <c r="BM89"/>
  <c r="BN89"/>
  <c r="BO89" s="1"/>
  <c r="BX89"/>
  <c r="EO89" s="1"/>
  <c r="BY89"/>
  <c r="BZ89"/>
  <c r="CJ89" s="1"/>
  <c r="CA89"/>
  <c r="CB89"/>
  <c r="CC89" s="1"/>
  <c r="CD89"/>
  <c r="CE89"/>
  <c r="CF89"/>
  <c r="CG89" s="1"/>
  <c r="CP89"/>
  <c r="ET89" s="1"/>
  <c r="CQ89"/>
  <c r="CR89"/>
  <c r="DB89" s="1"/>
  <c r="CS89"/>
  <c r="CT89"/>
  <c r="CU89" s="1"/>
  <c r="CV89"/>
  <c r="CW89"/>
  <c r="CX89"/>
  <c r="CY89" s="1"/>
  <c r="DU89"/>
  <c r="DV89"/>
  <c r="DW89"/>
  <c r="DX89"/>
  <c r="EW89" s="1"/>
  <c r="EF89"/>
  <c r="EJ89"/>
  <c r="EN89"/>
  <c r="EX89"/>
  <c r="EY89"/>
  <c r="J90"/>
  <c r="K90"/>
  <c r="L90"/>
  <c r="O90"/>
  <c r="V90"/>
  <c r="Y90"/>
  <c r="Z90"/>
  <c r="AH90" s="1"/>
  <c r="AA90"/>
  <c r="AB90"/>
  <c r="AD90"/>
  <c r="AN90"/>
  <c r="EE90" s="1"/>
  <c r="AO90"/>
  <c r="AP90"/>
  <c r="AZ90" s="1"/>
  <c r="AQ90"/>
  <c r="AR90"/>
  <c r="AT90"/>
  <c r="AU90"/>
  <c r="AV90"/>
  <c r="BF90"/>
  <c r="BG90"/>
  <c r="BH90"/>
  <c r="BR90" s="1"/>
  <c r="BI90"/>
  <c r="BJ90"/>
  <c r="BK90" s="1"/>
  <c r="BL90"/>
  <c r="BM90"/>
  <c r="BN90"/>
  <c r="BO90" s="1"/>
  <c r="BX90"/>
  <c r="EO90" s="1"/>
  <c r="BY90"/>
  <c r="BZ90"/>
  <c r="CJ90" s="1"/>
  <c r="CA90"/>
  <c r="CB90"/>
  <c r="CC90" s="1"/>
  <c r="CD90"/>
  <c r="CE90"/>
  <c r="CF90"/>
  <c r="CG90" s="1"/>
  <c r="CP90"/>
  <c r="ET90" s="1"/>
  <c r="CQ90"/>
  <c r="CR90"/>
  <c r="DB90" s="1"/>
  <c r="CS90"/>
  <c r="CT90"/>
  <c r="CU90" s="1"/>
  <c r="CV90"/>
  <c r="CW90"/>
  <c r="CX90"/>
  <c r="CY90" s="1"/>
  <c r="DU90"/>
  <c r="DV90"/>
  <c r="DW90"/>
  <c r="DX90"/>
  <c r="EW90" s="1"/>
  <c r="EF90"/>
  <c r="EJ90"/>
  <c r="EN90"/>
  <c r="EX90"/>
  <c r="EY90"/>
  <c r="J91"/>
  <c r="K91"/>
  <c r="L91"/>
  <c r="O91"/>
  <c r="V91"/>
  <c r="Y91"/>
  <c r="Z91"/>
  <c r="AH91" s="1"/>
  <c r="AA91"/>
  <c r="AB91"/>
  <c r="AD91"/>
  <c r="AN91"/>
  <c r="EE91" s="1"/>
  <c r="AO91"/>
  <c r="AP91"/>
  <c r="AZ91" s="1"/>
  <c r="AQ91"/>
  <c r="AR91"/>
  <c r="AT91"/>
  <c r="AU91"/>
  <c r="AV91"/>
  <c r="BF91"/>
  <c r="BG91"/>
  <c r="BH91"/>
  <c r="BR91" s="1"/>
  <c r="BI91"/>
  <c r="BJ91"/>
  <c r="BK91" s="1"/>
  <c r="BL91"/>
  <c r="BM91"/>
  <c r="BN91"/>
  <c r="BO91" s="1"/>
  <c r="BX91"/>
  <c r="EO91" s="1"/>
  <c r="BY91"/>
  <c r="BZ91"/>
  <c r="CJ91" s="1"/>
  <c r="CA91"/>
  <c r="CB91"/>
  <c r="CC91" s="1"/>
  <c r="CD91"/>
  <c r="CE91"/>
  <c r="CF91"/>
  <c r="CG91" s="1"/>
  <c r="CP91"/>
  <c r="ET91" s="1"/>
  <c r="CQ91"/>
  <c r="CR91"/>
  <c r="DB91" s="1"/>
  <c r="CS91"/>
  <c r="CT91"/>
  <c r="CU91" s="1"/>
  <c r="CV91"/>
  <c r="CW91"/>
  <c r="CX91"/>
  <c r="CY91" s="1"/>
  <c r="DU91"/>
  <c r="DV91"/>
  <c r="DW91"/>
  <c r="DX91"/>
  <c r="EW91" s="1"/>
  <c r="EF91"/>
  <c r="EJ91"/>
  <c r="EN91"/>
  <c r="EX91"/>
  <c r="EY91"/>
  <c r="J92"/>
  <c r="K92"/>
  <c r="L92"/>
  <c r="O92"/>
  <c r="V92"/>
  <c r="Y92"/>
  <c r="Z92"/>
  <c r="AH92" s="1"/>
  <c r="AA92"/>
  <c r="AB92"/>
  <c r="AD92"/>
  <c r="AN92"/>
  <c r="EE92" s="1"/>
  <c r="AO92"/>
  <c r="AP92"/>
  <c r="AZ92" s="1"/>
  <c r="AQ92"/>
  <c r="AR92"/>
  <c r="AT92"/>
  <c r="AU92"/>
  <c r="AV92"/>
  <c r="BF92"/>
  <c r="BG92"/>
  <c r="BH92"/>
  <c r="BR92" s="1"/>
  <c r="BI92"/>
  <c r="BJ92"/>
  <c r="BK92" s="1"/>
  <c r="BL92"/>
  <c r="BM92"/>
  <c r="BN92"/>
  <c r="BO92" s="1"/>
  <c r="BX92"/>
  <c r="EO92" s="1"/>
  <c r="BY92"/>
  <c r="BZ92"/>
  <c r="CJ92" s="1"/>
  <c r="CA92"/>
  <c r="CB92"/>
  <c r="CC92" s="1"/>
  <c r="CD92"/>
  <c r="CE92"/>
  <c r="CF92"/>
  <c r="CG92" s="1"/>
  <c r="CP92"/>
  <c r="ET92" s="1"/>
  <c r="CQ92"/>
  <c r="CR92"/>
  <c r="DB92" s="1"/>
  <c r="CS92"/>
  <c r="CT92"/>
  <c r="CU92" s="1"/>
  <c r="CV92"/>
  <c r="CW92"/>
  <c r="CX92"/>
  <c r="CY92" s="1"/>
  <c r="DU92"/>
  <c r="DV92"/>
  <c r="DW92"/>
  <c r="DX92"/>
  <c r="EW92" s="1"/>
  <c r="EF92"/>
  <c r="EJ92"/>
  <c r="EN92"/>
  <c r="EX92"/>
  <c r="EY92"/>
  <c r="J93"/>
  <c r="K93"/>
  <c r="L93"/>
  <c r="O93"/>
  <c r="V93"/>
  <c r="Y93"/>
  <c r="Z93"/>
  <c r="AH93" s="1"/>
  <c r="AA93"/>
  <c r="AB93"/>
  <c r="AD93"/>
  <c r="AN93"/>
  <c r="EE93" s="1"/>
  <c r="AO93"/>
  <c r="AP93"/>
  <c r="AZ93" s="1"/>
  <c r="AQ93"/>
  <c r="AR93"/>
  <c r="AT93"/>
  <c r="AU93"/>
  <c r="AV93"/>
  <c r="BF93"/>
  <c r="BG93"/>
  <c r="BH93"/>
  <c r="BR93" s="1"/>
  <c r="BI93"/>
  <c r="BJ93"/>
  <c r="BK93" s="1"/>
  <c r="BL93"/>
  <c r="BM93"/>
  <c r="BN93"/>
  <c r="BO93" s="1"/>
  <c r="BX93"/>
  <c r="EO93" s="1"/>
  <c r="BY93"/>
  <c r="BZ93"/>
  <c r="CJ93" s="1"/>
  <c r="CA93"/>
  <c r="CB93"/>
  <c r="CC93" s="1"/>
  <c r="CD93"/>
  <c r="CE93"/>
  <c r="CF93"/>
  <c r="CG93" s="1"/>
  <c r="CP93"/>
  <c r="ET93" s="1"/>
  <c r="CQ93"/>
  <c r="CR93"/>
  <c r="DB93" s="1"/>
  <c r="CS93"/>
  <c r="CT93"/>
  <c r="CU93" s="1"/>
  <c r="CV93"/>
  <c r="CW93"/>
  <c r="CX93"/>
  <c r="CY93" s="1"/>
  <c r="DU93"/>
  <c r="DV93"/>
  <c r="DW93"/>
  <c r="DX93"/>
  <c r="EW93" s="1"/>
  <c r="EF93"/>
  <c r="EJ93"/>
  <c r="EN93"/>
  <c r="EX93"/>
  <c r="EY93"/>
  <c r="J94"/>
  <c r="K94"/>
  <c r="L94"/>
  <c r="O94"/>
  <c r="V94"/>
  <c r="Y94"/>
  <c r="Z94"/>
  <c r="AH94" s="1"/>
  <c r="AA94"/>
  <c r="AB94"/>
  <c r="AD94"/>
  <c r="AN94"/>
  <c r="EE94" s="1"/>
  <c r="AO94"/>
  <c r="AP94"/>
  <c r="AZ94" s="1"/>
  <c r="AQ94"/>
  <c r="AR94"/>
  <c r="AT94"/>
  <c r="AU94"/>
  <c r="AV94"/>
  <c r="BF94"/>
  <c r="BG94"/>
  <c r="BH94"/>
  <c r="BR94" s="1"/>
  <c r="BI94"/>
  <c r="BJ94"/>
  <c r="BK94" s="1"/>
  <c r="BL94"/>
  <c r="BM94"/>
  <c r="BN94"/>
  <c r="BO94" s="1"/>
  <c r="BX94"/>
  <c r="EO94" s="1"/>
  <c r="BY94"/>
  <c r="BZ94"/>
  <c r="CJ94" s="1"/>
  <c r="CA94"/>
  <c r="CB94"/>
  <c r="CC94" s="1"/>
  <c r="CD94"/>
  <c r="CE94"/>
  <c r="CF94"/>
  <c r="CG94" s="1"/>
  <c r="CP94"/>
  <c r="ET94" s="1"/>
  <c r="CQ94"/>
  <c r="CR94"/>
  <c r="DB94" s="1"/>
  <c r="CS94"/>
  <c r="CT94"/>
  <c r="CU94" s="1"/>
  <c r="CV94"/>
  <c r="CW94"/>
  <c r="CX94"/>
  <c r="CY94" s="1"/>
  <c r="DU94"/>
  <c r="DV94"/>
  <c r="DW94"/>
  <c r="DX94"/>
  <c r="EW94" s="1"/>
  <c r="EF94"/>
  <c r="EJ94"/>
  <c r="EN94"/>
  <c r="EX94"/>
  <c r="EY94"/>
  <c r="J95"/>
  <c r="K95"/>
  <c r="L95"/>
  <c r="O95"/>
  <c r="V95"/>
  <c r="Y95"/>
  <c r="Z95"/>
  <c r="AH95" s="1"/>
  <c r="AA95"/>
  <c r="AB95"/>
  <c r="AD95"/>
  <c r="AN95"/>
  <c r="EE95" s="1"/>
  <c r="AO95"/>
  <c r="AP95"/>
  <c r="AZ95" s="1"/>
  <c r="AQ95"/>
  <c r="AR95"/>
  <c r="AT95"/>
  <c r="AU95"/>
  <c r="AV95"/>
  <c r="BF95"/>
  <c r="BG95"/>
  <c r="BH95"/>
  <c r="BR95" s="1"/>
  <c r="BI95"/>
  <c r="BJ95"/>
  <c r="BK95" s="1"/>
  <c r="BL95"/>
  <c r="BM95"/>
  <c r="BN95"/>
  <c r="BO95" s="1"/>
  <c r="BX95"/>
  <c r="EO95" s="1"/>
  <c r="BY95"/>
  <c r="BZ95"/>
  <c r="CJ95" s="1"/>
  <c r="CA95"/>
  <c r="CB95"/>
  <c r="CC95" s="1"/>
  <c r="CD95"/>
  <c r="CE95"/>
  <c r="CF95"/>
  <c r="CG95" s="1"/>
  <c r="CP95"/>
  <c r="ET95" s="1"/>
  <c r="CQ95"/>
  <c r="CR95"/>
  <c r="DB95" s="1"/>
  <c r="CS95"/>
  <c r="CT95"/>
  <c r="CU95" s="1"/>
  <c r="CV95"/>
  <c r="CW95"/>
  <c r="CX95"/>
  <c r="CY95" s="1"/>
  <c r="DU95"/>
  <c r="DV95"/>
  <c r="DW95"/>
  <c r="DX95"/>
  <c r="EW95" s="1"/>
  <c r="EF95"/>
  <c r="EJ95"/>
  <c r="EN95"/>
  <c r="EX95"/>
  <c r="EY95"/>
  <c r="J96"/>
  <c r="K96"/>
  <c r="L96"/>
  <c r="O96"/>
  <c r="V96"/>
  <c r="Y96"/>
  <c r="Z96"/>
  <c r="AH96" s="1"/>
  <c r="AA96"/>
  <c r="AB96"/>
  <c r="AD96"/>
  <c r="AN96"/>
  <c r="EE96" s="1"/>
  <c r="AO96"/>
  <c r="AP96"/>
  <c r="AZ96" s="1"/>
  <c r="AQ96"/>
  <c r="AR96"/>
  <c r="AT96"/>
  <c r="AU96"/>
  <c r="AV96"/>
  <c r="BF96"/>
  <c r="BG96"/>
  <c r="BH96"/>
  <c r="BR96" s="1"/>
  <c r="BI96"/>
  <c r="BJ96"/>
  <c r="BK96" s="1"/>
  <c r="BL96"/>
  <c r="BM96"/>
  <c r="BN96"/>
  <c r="BO96" s="1"/>
  <c r="BX96"/>
  <c r="EO96" s="1"/>
  <c r="BY96"/>
  <c r="BZ96"/>
  <c r="CJ96" s="1"/>
  <c r="CA96"/>
  <c r="CB96"/>
  <c r="CC96" s="1"/>
  <c r="CD96"/>
  <c r="CE96"/>
  <c r="CF96"/>
  <c r="CG96" s="1"/>
  <c r="CP96"/>
  <c r="ET96" s="1"/>
  <c r="CQ96"/>
  <c r="CR96"/>
  <c r="DB96" s="1"/>
  <c r="CS96"/>
  <c r="CT96"/>
  <c r="CU96" s="1"/>
  <c r="CV96"/>
  <c r="CW96"/>
  <c r="CX96"/>
  <c r="CY96" s="1"/>
  <c r="DU96"/>
  <c r="DV96"/>
  <c r="DW96"/>
  <c r="DX96"/>
  <c r="EW96" s="1"/>
  <c r="EF96"/>
  <c r="EJ96"/>
  <c r="EN96"/>
  <c r="EX96"/>
  <c r="EY96"/>
  <c r="J97"/>
  <c r="K97"/>
  <c r="L97"/>
  <c r="O97"/>
  <c r="V97"/>
  <c r="Y97"/>
  <c r="Z97"/>
  <c r="AH97" s="1"/>
  <c r="AA97"/>
  <c r="AB97"/>
  <c r="AD97"/>
  <c r="AN97"/>
  <c r="EE97" s="1"/>
  <c r="AO97"/>
  <c r="AP97"/>
  <c r="AZ97" s="1"/>
  <c r="AQ97"/>
  <c r="AR97"/>
  <c r="AT97"/>
  <c r="AU97"/>
  <c r="AV97"/>
  <c r="BF97"/>
  <c r="BG97"/>
  <c r="BH97"/>
  <c r="BR97" s="1"/>
  <c r="BI97"/>
  <c r="BJ97"/>
  <c r="BK97" s="1"/>
  <c r="BL97"/>
  <c r="BM97"/>
  <c r="BN97"/>
  <c r="BO97" s="1"/>
  <c r="BX97"/>
  <c r="EO97" s="1"/>
  <c r="BY97"/>
  <c r="BZ97"/>
  <c r="CJ97" s="1"/>
  <c r="CA97"/>
  <c r="CB97"/>
  <c r="CC97" s="1"/>
  <c r="CD97"/>
  <c r="CE97"/>
  <c r="CF97"/>
  <c r="CG97" s="1"/>
  <c r="CP97"/>
  <c r="ET97" s="1"/>
  <c r="CQ97"/>
  <c r="CR97"/>
  <c r="DB97" s="1"/>
  <c r="CS97"/>
  <c r="CT97"/>
  <c r="CU97" s="1"/>
  <c r="CV97"/>
  <c r="CW97"/>
  <c r="CX97"/>
  <c r="CY97" s="1"/>
  <c r="DU97"/>
  <c r="DV97"/>
  <c r="DW97"/>
  <c r="DX97"/>
  <c r="EW97" s="1"/>
  <c r="EF97"/>
  <c r="EJ97"/>
  <c r="EN97"/>
  <c r="EX97"/>
  <c r="EY97"/>
  <c r="J98"/>
  <c r="K98"/>
  <c r="L98"/>
  <c r="O98"/>
  <c r="V98"/>
  <c r="Y98"/>
  <c r="Z98"/>
  <c r="AH98" s="1"/>
  <c r="AA98"/>
  <c r="AB98"/>
  <c r="AD98"/>
  <c r="AN98"/>
  <c r="EE98" s="1"/>
  <c r="AO98"/>
  <c r="AP98"/>
  <c r="AZ98" s="1"/>
  <c r="AQ98"/>
  <c r="AR98"/>
  <c r="AT98"/>
  <c r="AU98"/>
  <c r="AV98"/>
  <c r="BF98"/>
  <c r="BG98"/>
  <c r="BH98"/>
  <c r="BR98" s="1"/>
  <c r="BI98"/>
  <c r="BJ98"/>
  <c r="BK98" s="1"/>
  <c r="BL98"/>
  <c r="BM98"/>
  <c r="BN98"/>
  <c r="BO98" s="1"/>
  <c r="BX98"/>
  <c r="EO98" s="1"/>
  <c r="BY98"/>
  <c r="BZ98"/>
  <c r="CJ98" s="1"/>
  <c r="CA98"/>
  <c r="CB98"/>
  <c r="CC98" s="1"/>
  <c r="CD98"/>
  <c r="CE98"/>
  <c r="CF98"/>
  <c r="CG98" s="1"/>
  <c r="CP98"/>
  <c r="ET98" s="1"/>
  <c r="CQ98"/>
  <c r="CR98"/>
  <c r="DB98" s="1"/>
  <c r="CS98"/>
  <c r="CT98"/>
  <c r="CU98" s="1"/>
  <c r="CV98"/>
  <c r="CW98"/>
  <c r="CX98"/>
  <c r="CY98" s="1"/>
  <c r="DU98"/>
  <c r="DV98"/>
  <c r="DW98"/>
  <c r="DX98"/>
  <c r="EW98" s="1"/>
  <c r="EF98"/>
  <c r="EJ98"/>
  <c r="EN98"/>
  <c r="EX98"/>
  <c r="EY98"/>
  <c r="J99"/>
  <c r="K99"/>
  <c r="L99"/>
  <c r="O99"/>
  <c r="V99"/>
  <c r="Y99"/>
  <c r="Z99"/>
  <c r="AH99" s="1"/>
  <c r="AA99"/>
  <c r="AB99"/>
  <c r="AD99"/>
  <c r="AN99"/>
  <c r="EE99" s="1"/>
  <c r="AO99"/>
  <c r="AP99"/>
  <c r="AZ99" s="1"/>
  <c r="AQ99"/>
  <c r="AR99"/>
  <c r="AT99"/>
  <c r="AU99"/>
  <c r="AV99"/>
  <c r="BF99"/>
  <c r="BG99"/>
  <c r="BH99"/>
  <c r="BR99" s="1"/>
  <c r="BI99"/>
  <c r="BJ99"/>
  <c r="BK99" s="1"/>
  <c r="BL99"/>
  <c r="BM99"/>
  <c r="BN99"/>
  <c r="BO99" s="1"/>
  <c r="BX99"/>
  <c r="EO99" s="1"/>
  <c r="BY99"/>
  <c r="BZ99"/>
  <c r="CJ99" s="1"/>
  <c r="CA99"/>
  <c r="CB99"/>
  <c r="CC99" s="1"/>
  <c r="CD99"/>
  <c r="CE99"/>
  <c r="CF99"/>
  <c r="CG99" s="1"/>
  <c r="CP99"/>
  <c r="ET99" s="1"/>
  <c r="CQ99"/>
  <c r="CR99"/>
  <c r="DB99" s="1"/>
  <c r="CS99"/>
  <c r="CT99"/>
  <c r="CU99" s="1"/>
  <c r="CV99"/>
  <c r="CW99"/>
  <c r="CX99"/>
  <c r="CY99" s="1"/>
  <c r="DU99"/>
  <c r="DV99"/>
  <c r="DW99"/>
  <c r="DX99"/>
  <c r="EW99" s="1"/>
  <c r="EF99"/>
  <c r="EJ99"/>
  <c r="EN99"/>
  <c r="EX99"/>
  <c r="EY99"/>
  <c r="J100"/>
  <c r="K100"/>
  <c r="L100"/>
  <c r="O100"/>
  <c r="V100"/>
  <c r="Y100"/>
  <c r="Z100"/>
  <c r="AH100" s="1"/>
  <c r="AA100"/>
  <c r="AB100"/>
  <c r="AD100"/>
  <c r="AN100"/>
  <c r="EE100" s="1"/>
  <c r="AO100"/>
  <c r="AP100"/>
  <c r="AZ100" s="1"/>
  <c r="AQ100"/>
  <c r="AR100"/>
  <c r="AT100"/>
  <c r="AU100"/>
  <c r="AV100"/>
  <c r="BF100"/>
  <c r="BG100"/>
  <c r="BH100"/>
  <c r="BR100" s="1"/>
  <c r="BI100"/>
  <c r="BJ100"/>
  <c r="BK100" s="1"/>
  <c r="BL100"/>
  <c r="BM100"/>
  <c r="BN100"/>
  <c r="BO100" s="1"/>
  <c r="BX100"/>
  <c r="EO100" s="1"/>
  <c r="BY100"/>
  <c r="BZ100"/>
  <c r="CJ100" s="1"/>
  <c r="CA100"/>
  <c r="CB100"/>
  <c r="CC100" s="1"/>
  <c r="CD100"/>
  <c r="CE100"/>
  <c r="CF100"/>
  <c r="CG100" s="1"/>
  <c r="CP100"/>
  <c r="ET100" s="1"/>
  <c r="CQ100"/>
  <c r="CR100"/>
  <c r="DB100" s="1"/>
  <c r="CS100"/>
  <c r="CT100"/>
  <c r="CU100" s="1"/>
  <c r="CV100"/>
  <c r="CW100"/>
  <c r="CX100"/>
  <c r="CY100" s="1"/>
  <c r="DU100"/>
  <c r="DV100"/>
  <c r="DW100"/>
  <c r="DX100"/>
  <c r="EW100" s="1"/>
  <c r="EF100"/>
  <c r="EJ100"/>
  <c r="EN100"/>
  <c r="EX100"/>
  <c r="EY100"/>
  <c r="J101"/>
  <c r="K101"/>
  <c r="L101"/>
  <c r="O101"/>
  <c r="V101"/>
  <c r="Y101"/>
  <c r="Z101"/>
  <c r="AH101" s="1"/>
  <c r="AA101"/>
  <c r="AB101"/>
  <c r="AD101"/>
  <c r="AN101"/>
  <c r="EE101" s="1"/>
  <c r="AO101"/>
  <c r="AP101"/>
  <c r="AZ101" s="1"/>
  <c r="AQ101"/>
  <c r="AR101"/>
  <c r="AT101"/>
  <c r="AU101"/>
  <c r="AV101"/>
  <c r="BF101"/>
  <c r="EI101" s="1"/>
  <c r="BG101"/>
  <c r="BH101"/>
  <c r="BR101" s="1"/>
  <c r="BI101"/>
  <c r="BJ101"/>
  <c r="BK101" s="1"/>
  <c r="BL101"/>
  <c r="BM101"/>
  <c r="BN101"/>
  <c r="BO101" s="1"/>
  <c r="BX101"/>
  <c r="EO101" s="1"/>
  <c r="BY101"/>
  <c r="BZ101"/>
  <c r="CJ101" s="1"/>
  <c r="CA101"/>
  <c r="CB101"/>
  <c r="CC101" s="1"/>
  <c r="CD101"/>
  <c r="CE101"/>
  <c r="CF101"/>
  <c r="CG101" s="1"/>
  <c r="CP101"/>
  <c r="ES101" s="1"/>
  <c r="CQ101"/>
  <c r="CR101"/>
  <c r="DB101" s="1"/>
  <c r="CS101"/>
  <c r="CT101"/>
  <c r="CU101" s="1"/>
  <c r="CV101"/>
  <c r="CW101"/>
  <c r="CX101"/>
  <c r="CY101" s="1"/>
  <c r="DU101"/>
  <c r="DV101"/>
  <c r="DX101" s="1"/>
  <c r="EW101" s="1"/>
  <c r="DW101"/>
  <c r="EF101"/>
  <c r="EJ101"/>
  <c r="EN101"/>
  <c r="EP101"/>
  <c r="ET101"/>
  <c r="EX101"/>
  <c r="EY101"/>
  <c r="J102"/>
  <c r="M102" s="1"/>
  <c r="K102"/>
  <c r="L102"/>
  <c r="O102"/>
  <c r="V102"/>
  <c r="Y102"/>
  <c r="Z102"/>
  <c r="AA102"/>
  <c r="AB102"/>
  <c r="AD102"/>
  <c r="AH102"/>
  <c r="AN102"/>
  <c r="EE102" s="1"/>
  <c r="AO102"/>
  <c r="AP102"/>
  <c r="AQ102"/>
  <c r="AR102"/>
  <c r="AT102"/>
  <c r="AU102"/>
  <c r="AV102"/>
  <c r="AZ102"/>
  <c r="BF102"/>
  <c r="EI102" s="1"/>
  <c r="BG102"/>
  <c r="BH102"/>
  <c r="BI102"/>
  <c r="BL102"/>
  <c r="BN102" s="1"/>
  <c r="BO102" s="1"/>
  <c r="BM102"/>
  <c r="BR102"/>
  <c r="BX102"/>
  <c r="EO102" s="1"/>
  <c r="BY102"/>
  <c r="BZ102"/>
  <c r="CA102"/>
  <c r="CB102"/>
  <c r="CC102" s="1"/>
  <c r="CD102"/>
  <c r="CE102"/>
  <c r="CF102"/>
  <c r="CG102" s="1"/>
  <c r="CJ102"/>
  <c r="CP102"/>
  <c r="ES102" s="1"/>
  <c r="CQ102"/>
  <c r="CR102"/>
  <c r="CS102"/>
  <c r="CT102"/>
  <c r="CU102" s="1"/>
  <c r="CV102"/>
  <c r="CW102"/>
  <c r="CX102"/>
  <c r="CY102" s="1"/>
  <c r="DB102"/>
  <c r="DU102"/>
  <c r="DV102"/>
  <c r="DW102"/>
  <c r="DX102"/>
  <c r="EW102" s="1"/>
  <c r="ED102"/>
  <c r="EF102"/>
  <c r="EJ102"/>
  <c r="EN102"/>
  <c r="EP102"/>
  <c r="ET102"/>
  <c r="EX102"/>
  <c r="EY102"/>
  <c r="J103"/>
  <c r="M103" s="1"/>
  <c r="K103"/>
  <c r="L103"/>
  <c r="O103"/>
  <c r="V103"/>
  <c r="Y103"/>
  <c r="Z103"/>
  <c r="AA103"/>
  <c r="AB103"/>
  <c r="AD103"/>
  <c r="AH103"/>
  <c r="AN103"/>
  <c r="EE103" s="1"/>
  <c r="AO103"/>
  <c r="AP103"/>
  <c r="AR103" s="1"/>
  <c r="AQ103"/>
  <c r="AT103"/>
  <c r="AV103" s="1"/>
  <c r="AU103"/>
  <c r="AZ103"/>
  <c r="BF103"/>
  <c r="EI103" s="1"/>
  <c r="BG103"/>
  <c r="BH103"/>
  <c r="BI103"/>
  <c r="BL103"/>
  <c r="BN103" s="1"/>
  <c r="BO103" s="1"/>
  <c r="BM103"/>
  <c r="BR103"/>
  <c r="BX103"/>
  <c r="EO103" s="1"/>
  <c r="BY103"/>
  <c r="BZ103"/>
  <c r="CA103"/>
  <c r="CD103"/>
  <c r="CF103" s="1"/>
  <c r="CG103" s="1"/>
  <c r="CE103"/>
  <c r="CJ103"/>
  <c r="CP103"/>
  <c r="ES103" s="1"/>
  <c r="CQ103"/>
  <c r="CR103"/>
  <c r="CS103"/>
  <c r="CV103"/>
  <c r="CW103"/>
  <c r="CX103"/>
  <c r="CY103" s="1"/>
  <c r="DB103"/>
  <c r="DU103"/>
  <c r="DV103"/>
  <c r="DW103"/>
  <c r="DX103"/>
  <c r="EW103" s="1"/>
  <c r="ED103"/>
  <c r="EF103"/>
  <c r="EJ103"/>
  <c r="EN103"/>
  <c r="EP103"/>
  <c r="ET103"/>
  <c r="EX103"/>
  <c r="EY103"/>
  <c r="J104"/>
  <c r="M104" s="1"/>
  <c r="K104"/>
  <c r="L104"/>
  <c r="O104"/>
  <c r="V104"/>
  <c r="Y104"/>
  <c r="Z104"/>
  <c r="AA104"/>
  <c r="AB104"/>
  <c r="AD104"/>
  <c r="AH104"/>
  <c r="AN104"/>
  <c r="EE104" s="1"/>
  <c r="AO104"/>
  <c r="AP104"/>
  <c r="AQ104"/>
  <c r="AT104"/>
  <c r="AV104" s="1"/>
  <c r="AU104"/>
  <c r="AZ104"/>
  <c r="BF104"/>
  <c r="EI104" s="1"/>
  <c r="BG104"/>
  <c r="BH104"/>
  <c r="BJ104" s="1"/>
  <c r="BK104" s="1"/>
  <c r="BI104"/>
  <c r="BL104"/>
  <c r="BN104" s="1"/>
  <c r="BO104" s="1"/>
  <c r="BM104"/>
  <c r="BR104"/>
  <c r="BX104"/>
  <c r="EO104" s="1"/>
  <c r="BY104"/>
  <c r="BZ104"/>
  <c r="CA104"/>
  <c r="CD104"/>
  <c r="CF104" s="1"/>
  <c r="CG104" s="1"/>
  <c r="CE104"/>
  <c r="CJ104"/>
  <c r="CP104"/>
  <c r="ES104" s="1"/>
  <c r="CQ104"/>
  <c r="CR104"/>
  <c r="CT104" s="1"/>
  <c r="CU104" s="1"/>
  <c r="CS104"/>
  <c r="CV104"/>
  <c r="CX104" s="1"/>
  <c r="CY104" s="1"/>
  <c r="CW104"/>
  <c r="DB104"/>
  <c r="DU104"/>
  <c r="DV104"/>
  <c r="DW104"/>
  <c r="DX104"/>
  <c r="EW104" s="1"/>
  <c r="ED104"/>
  <c r="EF104"/>
  <c r="EJ104"/>
  <c r="EN104"/>
  <c r="EP104"/>
  <c r="ET104"/>
  <c r="EX104"/>
  <c r="EY104"/>
  <c r="J105"/>
  <c r="M105" s="1"/>
  <c r="K105"/>
  <c r="L105"/>
  <c r="O105"/>
  <c r="V105"/>
  <c r="Y105"/>
  <c r="Z105"/>
  <c r="AA105"/>
  <c r="AB105"/>
  <c r="AD105"/>
  <c r="AH105"/>
  <c r="AN105"/>
  <c r="EE105" s="1"/>
  <c r="AO105"/>
  <c r="AP105"/>
  <c r="AQ105"/>
  <c r="AR105"/>
  <c r="AT105"/>
  <c r="AU105"/>
  <c r="AV105"/>
  <c r="AZ105"/>
  <c r="BF105"/>
  <c r="EI105" s="1"/>
  <c r="BG105"/>
  <c r="BH105"/>
  <c r="BI105"/>
  <c r="BL105"/>
  <c r="BN105" s="1"/>
  <c r="BO105" s="1"/>
  <c r="BM105"/>
  <c r="BR105"/>
  <c r="BX105"/>
  <c r="EO105" s="1"/>
  <c r="BY105"/>
  <c r="BZ105"/>
  <c r="CA105"/>
  <c r="CB105"/>
  <c r="CC105" s="1"/>
  <c r="CD105"/>
  <c r="CE105"/>
  <c r="CF105"/>
  <c r="CG105" s="1"/>
  <c r="CJ105"/>
  <c r="CP105"/>
  <c r="ES105" s="1"/>
  <c r="CQ105"/>
  <c r="CR105"/>
  <c r="CS105"/>
  <c r="CT105"/>
  <c r="CU105" s="1"/>
  <c r="CV105"/>
  <c r="CW105"/>
  <c r="CX105"/>
  <c r="CY105" s="1"/>
  <c r="DB105"/>
  <c r="DU105"/>
  <c r="DV105"/>
  <c r="DW105"/>
  <c r="DX105"/>
  <c r="EW105" s="1"/>
  <c r="ED105"/>
  <c r="EF105"/>
  <c r="EJ105"/>
  <c r="EN105"/>
  <c r="EP105"/>
  <c r="ET105"/>
  <c r="EX105"/>
  <c r="EY105"/>
  <c r="C26"/>
  <c r="D26"/>
  <c r="E26"/>
  <c r="F26"/>
  <c r="G26"/>
  <c r="H26"/>
  <c r="I26"/>
  <c r="C27"/>
  <c r="D27"/>
  <c r="E27"/>
  <c r="F27"/>
  <c r="G27"/>
  <c r="H27"/>
  <c r="I27"/>
  <c r="C28"/>
  <c r="D28"/>
  <c r="E28"/>
  <c r="F28"/>
  <c r="G28"/>
  <c r="H28"/>
  <c r="I28"/>
  <c r="C29"/>
  <c r="D29"/>
  <c r="E29"/>
  <c r="F29"/>
  <c r="G29"/>
  <c r="H29"/>
  <c r="I29"/>
  <c r="C30"/>
  <c r="D30"/>
  <c r="E30"/>
  <c r="F30"/>
  <c r="G30"/>
  <c r="H30"/>
  <c r="I30"/>
  <c r="C31"/>
  <c r="D31"/>
  <c r="E31"/>
  <c r="F31"/>
  <c r="G31"/>
  <c r="H31"/>
  <c r="I31"/>
  <c r="C32"/>
  <c r="D32"/>
  <c r="E32"/>
  <c r="F32"/>
  <c r="G32"/>
  <c r="H32"/>
  <c r="I32"/>
  <c r="C33"/>
  <c r="D33"/>
  <c r="E33"/>
  <c r="F33"/>
  <c r="G33"/>
  <c r="H33"/>
  <c r="I33"/>
  <c r="C34"/>
  <c r="D34"/>
  <c r="E34"/>
  <c r="F34"/>
  <c r="G34"/>
  <c r="H34"/>
  <c r="I34"/>
  <c r="C35"/>
  <c r="D35"/>
  <c r="E35"/>
  <c r="F35"/>
  <c r="G35"/>
  <c r="H35"/>
  <c r="I35"/>
  <c r="C36"/>
  <c r="D36"/>
  <c r="E36"/>
  <c r="F36"/>
  <c r="G36"/>
  <c r="H36"/>
  <c r="I36"/>
  <c r="C37"/>
  <c r="D37"/>
  <c r="E37"/>
  <c r="F37"/>
  <c r="G37"/>
  <c r="H37"/>
  <c r="I37"/>
  <c r="C38"/>
  <c r="D38"/>
  <c r="E38"/>
  <c r="F38"/>
  <c r="G38"/>
  <c r="H38"/>
  <c r="I38"/>
  <c r="C39"/>
  <c r="D39"/>
  <c r="E39"/>
  <c r="F39"/>
  <c r="G39"/>
  <c r="H39"/>
  <c r="I39"/>
  <c r="C40"/>
  <c r="D40"/>
  <c r="E40"/>
  <c r="F40"/>
  <c r="G40"/>
  <c r="H40"/>
  <c r="I40"/>
  <c r="C41"/>
  <c r="D41"/>
  <c r="E41"/>
  <c r="F41"/>
  <c r="G41"/>
  <c r="H41"/>
  <c r="I41"/>
  <c r="C42"/>
  <c r="D42"/>
  <c r="E42"/>
  <c r="F42"/>
  <c r="G42"/>
  <c r="H42"/>
  <c r="I42"/>
  <c r="C43"/>
  <c r="D43"/>
  <c r="E43"/>
  <c r="F43"/>
  <c r="G43"/>
  <c r="H43"/>
  <c r="I43"/>
  <c r="C44"/>
  <c r="D44"/>
  <c r="E44"/>
  <c r="F44"/>
  <c r="G44"/>
  <c r="H44"/>
  <c r="I44"/>
  <c r="C45"/>
  <c r="D45"/>
  <c r="E45"/>
  <c r="F45"/>
  <c r="G45"/>
  <c r="H45"/>
  <c r="I45"/>
  <c r="C46"/>
  <c r="D46"/>
  <c r="E46"/>
  <c r="F46"/>
  <c r="G46"/>
  <c r="H46"/>
  <c r="I46"/>
  <c r="C47"/>
  <c r="D47"/>
  <c r="E47"/>
  <c r="F47"/>
  <c r="G47"/>
  <c r="H47"/>
  <c r="I47"/>
  <c r="C48"/>
  <c r="D48"/>
  <c r="E48"/>
  <c r="F48"/>
  <c r="G48"/>
  <c r="H48"/>
  <c r="I48"/>
  <c r="C49"/>
  <c r="D49"/>
  <c r="E49"/>
  <c r="F49"/>
  <c r="G49"/>
  <c r="H49"/>
  <c r="I49"/>
  <c r="C50"/>
  <c r="D50"/>
  <c r="E50"/>
  <c r="F50"/>
  <c r="G50"/>
  <c r="H50"/>
  <c r="I50"/>
  <c r="C51"/>
  <c r="D51"/>
  <c r="E51"/>
  <c r="F51"/>
  <c r="G51"/>
  <c r="H51"/>
  <c r="I51"/>
  <c r="C52"/>
  <c r="D52"/>
  <c r="E52"/>
  <c r="F52"/>
  <c r="G52"/>
  <c r="H52"/>
  <c r="I52"/>
  <c r="C53"/>
  <c r="D53"/>
  <c r="E53"/>
  <c r="F53"/>
  <c r="G53"/>
  <c r="H53"/>
  <c r="I53"/>
  <c r="C54"/>
  <c r="D54"/>
  <c r="E54"/>
  <c r="F54"/>
  <c r="G54"/>
  <c r="H54"/>
  <c r="I54"/>
  <c r="C55"/>
  <c r="D55"/>
  <c r="E55"/>
  <c r="F55"/>
  <c r="G55"/>
  <c r="H55"/>
  <c r="I55"/>
  <c r="C56"/>
  <c r="D56"/>
  <c r="E56"/>
  <c r="F56"/>
  <c r="G56"/>
  <c r="H56"/>
  <c r="I56"/>
  <c r="C57"/>
  <c r="D57"/>
  <c r="E57"/>
  <c r="F57"/>
  <c r="G57"/>
  <c r="H57"/>
  <c r="I57"/>
  <c r="C58"/>
  <c r="D58"/>
  <c r="E58"/>
  <c r="F58"/>
  <c r="G58"/>
  <c r="H58"/>
  <c r="I58"/>
  <c r="C59"/>
  <c r="D59"/>
  <c r="E59"/>
  <c r="F59"/>
  <c r="G59"/>
  <c r="H59"/>
  <c r="I59"/>
  <c r="C60"/>
  <c r="D60"/>
  <c r="E60"/>
  <c r="F60"/>
  <c r="G60"/>
  <c r="H60"/>
  <c r="I60"/>
  <c r="C61"/>
  <c r="D61"/>
  <c r="E61"/>
  <c r="F61"/>
  <c r="G61"/>
  <c r="H61"/>
  <c r="I61"/>
  <c r="C62"/>
  <c r="D62"/>
  <c r="E62"/>
  <c r="F62"/>
  <c r="G62"/>
  <c r="H62"/>
  <c r="I62"/>
  <c r="C63"/>
  <c r="D63"/>
  <c r="E63"/>
  <c r="F63"/>
  <c r="G63"/>
  <c r="H63"/>
  <c r="I63"/>
  <c r="C64"/>
  <c r="D64"/>
  <c r="E64"/>
  <c r="F64"/>
  <c r="G64"/>
  <c r="H64"/>
  <c r="I64"/>
  <c r="C65"/>
  <c r="D65"/>
  <c r="E65"/>
  <c r="F65"/>
  <c r="G65"/>
  <c r="H65"/>
  <c r="I65"/>
  <c r="C66"/>
  <c r="D66"/>
  <c r="E66"/>
  <c r="F66"/>
  <c r="G66"/>
  <c r="H66"/>
  <c r="I66"/>
  <c r="C67"/>
  <c r="D67"/>
  <c r="E67"/>
  <c r="F67"/>
  <c r="G67"/>
  <c r="H67"/>
  <c r="I67"/>
  <c r="C68"/>
  <c r="D68"/>
  <c r="E68"/>
  <c r="F68"/>
  <c r="G68"/>
  <c r="H68"/>
  <c r="I68"/>
  <c r="C69"/>
  <c r="D69"/>
  <c r="E69"/>
  <c r="F69"/>
  <c r="G69"/>
  <c r="H69"/>
  <c r="I69"/>
  <c r="C70"/>
  <c r="D70"/>
  <c r="E70"/>
  <c r="F70"/>
  <c r="G70"/>
  <c r="H70"/>
  <c r="I70"/>
  <c r="C71"/>
  <c r="D71"/>
  <c r="E71"/>
  <c r="F71"/>
  <c r="G71"/>
  <c r="H71"/>
  <c r="I71"/>
  <c r="C72"/>
  <c r="D72"/>
  <c r="E72"/>
  <c r="F72"/>
  <c r="G72"/>
  <c r="H72"/>
  <c r="I72"/>
  <c r="C73"/>
  <c r="D73"/>
  <c r="E73"/>
  <c r="F73"/>
  <c r="G73"/>
  <c r="H73"/>
  <c r="I73"/>
  <c r="C74"/>
  <c r="D74"/>
  <c r="E74"/>
  <c r="F74"/>
  <c r="G74"/>
  <c r="H74"/>
  <c r="I74"/>
  <c r="C75"/>
  <c r="D75"/>
  <c r="E75"/>
  <c r="F75"/>
  <c r="G75"/>
  <c r="H75"/>
  <c r="I75"/>
  <c r="C76"/>
  <c r="D76"/>
  <c r="E76"/>
  <c r="F76"/>
  <c r="G76"/>
  <c r="H76"/>
  <c r="I76"/>
  <c r="C77"/>
  <c r="D77"/>
  <c r="E77"/>
  <c r="F77"/>
  <c r="G77"/>
  <c r="H77"/>
  <c r="I77"/>
  <c r="C78"/>
  <c r="D78"/>
  <c r="E78"/>
  <c r="F78"/>
  <c r="G78"/>
  <c r="H78"/>
  <c r="I78"/>
  <c r="C79"/>
  <c r="D79"/>
  <c r="E79"/>
  <c r="F79"/>
  <c r="G79"/>
  <c r="H79"/>
  <c r="I79"/>
  <c r="C80"/>
  <c r="D80"/>
  <c r="E80"/>
  <c r="F80"/>
  <c r="G80"/>
  <c r="H80"/>
  <c r="I80"/>
  <c r="C81"/>
  <c r="D81"/>
  <c r="E81"/>
  <c r="F81"/>
  <c r="G81"/>
  <c r="H81"/>
  <c r="I81"/>
  <c r="C82"/>
  <c r="D82"/>
  <c r="E82"/>
  <c r="F82"/>
  <c r="G82"/>
  <c r="H82"/>
  <c r="I82"/>
  <c r="C83"/>
  <c r="D83"/>
  <c r="E83"/>
  <c r="F83"/>
  <c r="G83"/>
  <c r="H83"/>
  <c r="I83"/>
  <c r="C84"/>
  <c r="D84"/>
  <c r="E84"/>
  <c r="F84"/>
  <c r="G84"/>
  <c r="H84"/>
  <c r="I84"/>
  <c r="C85"/>
  <c r="D85"/>
  <c r="E85"/>
  <c r="F85"/>
  <c r="G85"/>
  <c r="H85"/>
  <c r="I85"/>
  <c r="C86"/>
  <c r="D86"/>
  <c r="E86"/>
  <c r="F86"/>
  <c r="G86"/>
  <c r="H86"/>
  <c r="I86"/>
  <c r="C87"/>
  <c r="D87"/>
  <c r="E87"/>
  <c r="F87"/>
  <c r="G87"/>
  <c r="H87"/>
  <c r="I87"/>
  <c r="C88"/>
  <c r="D88"/>
  <c r="E88"/>
  <c r="F88"/>
  <c r="G88"/>
  <c r="H88"/>
  <c r="I88"/>
  <c r="C89"/>
  <c r="D89"/>
  <c r="E89"/>
  <c r="F89"/>
  <c r="G89"/>
  <c r="H89"/>
  <c r="I89"/>
  <c r="C90"/>
  <c r="D90"/>
  <c r="E90"/>
  <c r="F90"/>
  <c r="G90"/>
  <c r="H90"/>
  <c r="I90"/>
  <c r="C91"/>
  <c r="D91"/>
  <c r="E91"/>
  <c r="F91"/>
  <c r="G91"/>
  <c r="H91"/>
  <c r="I91"/>
  <c r="C92"/>
  <c r="D92"/>
  <c r="E92"/>
  <c r="F92"/>
  <c r="G92"/>
  <c r="H92"/>
  <c r="I92"/>
  <c r="C93"/>
  <c r="D93"/>
  <c r="E93"/>
  <c r="F93"/>
  <c r="G93"/>
  <c r="H93"/>
  <c r="I93"/>
  <c r="C94"/>
  <c r="D94"/>
  <c r="E94"/>
  <c r="F94"/>
  <c r="G94"/>
  <c r="H94"/>
  <c r="I94"/>
  <c r="C95"/>
  <c r="D95"/>
  <c r="E95"/>
  <c r="F95"/>
  <c r="G95"/>
  <c r="H95"/>
  <c r="I95"/>
  <c r="C96"/>
  <c r="D96"/>
  <c r="E96"/>
  <c r="F96"/>
  <c r="G96"/>
  <c r="H96"/>
  <c r="I96"/>
  <c r="C97"/>
  <c r="D97"/>
  <c r="E97"/>
  <c r="F97"/>
  <c r="G97"/>
  <c r="H97"/>
  <c r="I97"/>
  <c r="C98"/>
  <c r="D98"/>
  <c r="E98"/>
  <c r="F98"/>
  <c r="G98"/>
  <c r="H98"/>
  <c r="I98"/>
  <c r="C99"/>
  <c r="D99"/>
  <c r="E99"/>
  <c r="F99"/>
  <c r="G99"/>
  <c r="H99"/>
  <c r="I99"/>
  <c r="C100"/>
  <c r="D100"/>
  <c r="E100"/>
  <c r="F100"/>
  <c r="G100"/>
  <c r="H100"/>
  <c r="I100"/>
  <c r="C101"/>
  <c r="D101"/>
  <c r="E101"/>
  <c r="F101"/>
  <c r="G101"/>
  <c r="H101"/>
  <c r="I101"/>
  <c r="C102"/>
  <c r="D102"/>
  <c r="E102"/>
  <c r="F102"/>
  <c r="G102"/>
  <c r="H102"/>
  <c r="I102"/>
  <c r="C103"/>
  <c r="D103"/>
  <c r="E103"/>
  <c r="F103"/>
  <c r="G103"/>
  <c r="H103"/>
  <c r="I103"/>
  <c r="C104"/>
  <c r="D104"/>
  <c r="E104"/>
  <c r="F104"/>
  <c r="G104"/>
  <c r="H104"/>
  <c r="I104"/>
  <c r="C105"/>
  <c r="D105"/>
  <c r="E105"/>
  <c r="F105"/>
  <c r="G105"/>
  <c r="H105"/>
  <c r="I105"/>
  <c r="B23" i="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F23"/>
  <c r="G23"/>
  <c r="H23"/>
  <c r="F24"/>
  <c r="G24"/>
  <c r="H24"/>
  <c r="F25"/>
  <c r="G25"/>
  <c r="H25"/>
  <c r="F26"/>
  <c r="G26"/>
  <c r="H26"/>
  <c r="F27"/>
  <c r="G27"/>
  <c r="H27"/>
  <c r="F28"/>
  <c r="G28"/>
  <c r="H28"/>
  <c r="F29"/>
  <c r="G29"/>
  <c r="H29"/>
  <c r="F30"/>
  <c r="G30"/>
  <c r="H30"/>
  <c r="F31"/>
  <c r="G31"/>
  <c r="H31"/>
  <c r="F32"/>
  <c r="G32"/>
  <c r="H32"/>
  <c r="F33"/>
  <c r="G33"/>
  <c r="H33"/>
  <c r="F34"/>
  <c r="G34"/>
  <c r="H34"/>
  <c r="F35"/>
  <c r="G35"/>
  <c r="H35"/>
  <c r="F36"/>
  <c r="G36"/>
  <c r="H36"/>
  <c r="F37"/>
  <c r="G37"/>
  <c r="H37"/>
  <c r="F38"/>
  <c r="G38"/>
  <c r="H38"/>
  <c r="F39"/>
  <c r="G39"/>
  <c r="H39"/>
  <c r="F40"/>
  <c r="G40"/>
  <c r="H40"/>
  <c r="F41"/>
  <c r="G41"/>
  <c r="H41"/>
  <c r="F42"/>
  <c r="G42"/>
  <c r="H42"/>
  <c r="F43"/>
  <c r="G43"/>
  <c r="H43"/>
  <c r="F44"/>
  <c r="G44"/>
  <c r="H44"/>
  <c r="F45"/>
  <c r="G45"/>
  <c r="H45"/>
  <c r="F46"/>
  <c r="G46"/>
  <c r="H46"/>
  <c r="F47"/>
  <c r="G47"/>
  <c r="H47"/>
  <c r="F48"/>
  <c r="G48"/>
  <c r="H48"/>
  <c r="F49"/>
  <c r="G49"/>
  <c r="H49"/>
  <c r="F50"/>
  <c r="G50"/>
  <c r="H50"/>
  <c r="F51"/>
  <c r="G51"/>
  <c r="H51"/>
  <c r="F52"/>
  <c r="G52"/>
  <c r="H52"/>
  <c r="F53"/>
  <c r="G53"/>
  <c r="H53"/>
  <c r="F54"/>
  <c r="G54"/>
  <c r="H54"/>
  <c r="F55"/>
  <c r="G55"/>
  <c r="H55"/>
  <c r="F56"/>
  <c r="G56"/>
  <c r="H56"/>
  <c r="F57"/>
  <c r="G57"/>
  <c r="H57"/>
  <c r="F58"/>
  <c r="G58"/>
  <c r="H58"/>
  <c r="F59"/>
  <c r="G59"/>
  <c r="H59"/>
  <c r="F60"/>
  <c r="G60"/>
  <c r="H60"/>
  <c r="F61"/>
  <c r="G61"/>
  <c r="H61"/>
  <c r="F62"/>
  <c r="G62"/>
  <c r="H62"/>
  <c r="F63"/>
  <c r="G63"/>
  <c r="H63"/>
  <c r="F64"/>
  <c r="G64"/>
  <c r="H64"/>
  <c r="F65"/>
  <c r="G65"/>
  <c r="H65"/>
  <c r="F66"/>
  <c r="G66"/>
  <c r="H66"/>
  <c r="F67"/>
  <c r="G67"/>
  <c r="H67"/>
  <c r="F68"/>
  <c r="G68"/>
  <c r="H68"/>
  <c r="F69"/>
  <c r="G69"/>
  <c r="H69"/>
  <c r="F70"/>
  <c r="G70"/>
  <c r="H70"/>
  <c r="F71"/>
  <c r="G71"/>
  <c r="H71"/>
  <c r="F72"/>
  <c r="G72"/>
  <c r="H72"/>
  <c r="F73"/>
  <c r="G73"/>
  <c r="H73"/>
  <c r="F74"/>
  <c r="G74"/>
  <c r="H74"/>
  <c r="F75"/>
  <c r="G75"/>
  <c r="H75"/>
  <c r="F76"/>
  <c r="G76"/>
  <c r="H76"/>
  <c r="F77"/>
  <c r="G77"/>
  <c r="H77"/>
  <c r="F78"/>
  <c r="G78"/>
  <c r="H78"/>
  <c r="F79"/>
  <c r="G79"/>
  <c r="H79"/>
  <c r="F80"/>
  <c r="G80"/>
  <c r="H80"/>
  <c r="F81"/>
  <c r="G81"/>
  <c r="H81"/>
  <c r="F82"/>
  <c r="G82"/>
  <c r="H82"/>
  <c r="F83"/>
  <c r="G83"/>
  <c r="H83"/>
  <c r="F84"/>
  <c r="G84"/>
  <c r="H84"/>
  <c r="F85"/>
  <c r="G85"/>
  <c r="H85"/>
  <c r="F86"/>
  <c r="G86"/>
  <c r="H86"/>
  <c r="F87"/>
  <c r="G87"/>
  <c r="H87"/>
  <c r="F88"/>
  <c r="G88"/>
  <c r="H88"/>
  <c r="F89"/>
  <c r="G89"/>
  <c r="H89"/>
  <c r="F90"/>
  <c r="G90"/>
  <c r="H90"/>
  <c r="F91"/>
  <c r="G91"/>
  <c r="H91"/>
  <c r="F92"/>
  <c r="G92"/>
  <c r="H92"/>
  <c r="F93"/>
  <c r="G93"/>
  <c r="H93"/>
  <c r="F94"/>
  <c r="G94"/>
  <c r="H94"/>
  <c r="F95"/>
  <c r="G95"/>
  <c r="H95"/>
  <c r="F96"/>
  <c r="G96"/>
  <c r="H96"/>
  <c r="F97"/>
  <c r="G97"/>
  <c r="H97"/>
  <c r="F98"/>
  <c r="G98"/>
  <c r="H98"/>
  <c r="F99"/>
  <c r="G99"/>
  <c r="H99"/>
  <c r="F100"/>
  <c r="G100"/>
  <c r="H100"/>
  <c r="F101"/>
  <c r="G101"/>
  <c r="H101"/>
  <c r="F102"/>
  <c r="G102"/>
  <c r="H102"/>
  <c r="C23"/>
  <c r="D23"/>
  <c r="E23"/>
  <c r="C24"/>
  <c r="D24"/>
  <c r="E24"/>
  <c r="C25"/>
  <c r="D25"/>
  <c r="E25"/>
  <c r="C26"/>
  <c r="D26"/>
  <c r="E26"/>
  <c r="C27"/>
  <c r="D27"/>
  <c r="E27"/>
  <c r="C28"/>
  <c r="D28"/>
  <c r="E28"/>
  <c r="C29"/>
  <c r="D29"/>
  <c r="E29"/>
  <c r="C30"/>
  <c r="D30"/>
  <c r="E30"/>
  <c r="C31"/>
  <c r="D31"/>
  <c r="E31"/>
  <c r="C32"/>
  <c r="D32"/>
  <c r="E32"/>
  <c r="C33"/>
  <c r="D33"/>
  <c r="E33"/>
  <c r="C34"/>
  <c r="D34"/>
  <c r="E34"/>
  <c r="C35"/>
  <c r="D35"/>
  <c r="E35"/>
  <c r="C36"/>
  <c r="D36"/>
  <c r="E36"/>
  <c r="C37"/>
  <c r="D37"/>
  <c r="E37"/>
  <c r="C38"/>
  <c r="D38"/>
  <c r="E38"/>
  <c r="C39"/>
  <c r="D39"/>
  <c r="E39"/>
  <c r="C40"/>
  <c r="D40"/>
  <c r="E40"/>
  <c r="C41"/>
  <c r="D41"/>
  <c r="E41"/>
  <c r="C42"/>
  <c r="D42"/>
  <c r="E42"/>
  <c r="C43"/>
  <c r="D43"/>
  <c r="E43"/>
  <c r="C44"/>
  <c r="D44"/>
  <c r="E44"/>
  <c r="C45"/>
  <c r="D45"/>
  <c r="E45"/>
  <c r="C46"/>
  <c r="D46"/>
  <c r="E46"/>
  <c r="C47"/>
  <c r="D47"/>
  <c r="E47"/>
  <c r="C48"/>
  <c r="D48"/>
  <c r="E48"/>
  <c r="C49"/>
  <c r="D49"/>
  <c r="E49"/>
  <c r="C50"/>
  <c r="D50"/>
  <c r="E50"/>
  <c r="C51"/>
  <c r="D51"/>
  <c r="E51"/>
  <c r="C52"/>
  <c r="D52"/>
  <c r="E52"/>
  <c r="C53"/>
  <c r="D53"/>
  <c r="E53"/>
  <c r="C54"/>
  <c r="D54"/>
  <c r="E54"/>
  <c r="C55"/>
  <c r="D55"/>
  <c r="E55"/>
  <c r="C56"/>
  <c r="D56"/>
  <c r="E56"/>
  <c r="C57"/>
  <c r="D57"/>
  <c r="E57"/>
  <c r="C58"/>
  <c r="D58"/>
  <c r="E58"/>
  <c r="C59"/>
  <c r="D59"/>
  <c r="E59"/>
  <c r="C60"/>
  <c r="D60"/>
  <c r="E60"/>
  <c r="C61"/>
  <c r="D61"/>
  <c r="E61"/>
  <c r="C62"/>
  <c r="D62"/>
  <c r="E62"/>
  <c r="C63"/>
  <c r="D63"/>
  <c r="E63"/>
  <c r="C64"/>
  <c r="D64"/>
  <c r="E64"/>
  <c r="C65"/>
  <c r="D65"/>
  <c r="E65"/>
  <c r="C66"/>
  <c r="D66"/>
  <c r="E66"/>
  <c r="C67"/>
  <c r="D67"/>
  <c r="E67"/>
  <c r="C68"/>
  <c r="D68"/>
  <c r="E68"/>
  <c r="C69"/>
  <c r="D69"/>
  <c r="E69"/>
  <c r="C70"/>
  <c r="D70"/>
  <c r="E70"/>
  <c r="C71"/>
  <c r="D71"/>
  <c r="E71"/>
  <c r="C72"/>
  <c r="D72"/>
  <c r="E72"/>
  <c r="C73"/>
  <c r="D73"/>
  <c r="E73"/>
  <c r="C74"/>
  <c r="D74"/>
  <c r="E74"/>
  <c r="C75"/>
  <c r="D75"/>
  <c r="E75"/>
  <c r="C76"/>
  <c r="D76"/>
  <c r="E76"/>
  <c r="C77"/>
  <c r="D77"/>
  <c r="E77"/>
  <c r="C78"/>
  <c r="D78"/>
  <c r="E78"/>
  <c r="C79"/>
  <c r="D79"/>
  <c r="E79"/>
  <c r="C80"/>
  <c r="D80"/>
  <c r="E80"/>
  <c r="C81"/>
  <c r="D81"/>
  <c r="E81"/>
  <c r="C82"/>
  <c r="D82"/>
  <c r="E82"/>
  <c r="C83"/>
  <c r="D83"/>
  <c r="E83"/>
  <c r="C84"/>
  <c r="D84"/>
  <c r="E84"/>
  <c r="C85"/>
  <c r="D85"/>
  <c r="E85"/>
  <c r="C86"/>
  <c r="D86"/>
  <c r="E86"/>
  <c r="C87"/>
  <c r="D87"/>
  <c r="E87"/>
  <c r="C88"/>
  <c r="D88"/>
  <c r="E88"/>
  <c r="C89"/>
  <c r="D89"/>
  <c r="E89"/>
  <c r="C90"/>
  <c r="D90"/>
  <c r="E90"/>
  <c r="C91"/>
  <c r="D91"/>
  <c r="E91"/>
  <c r="C92"/>
  <c r="D92"/>
  <c r="E92"/>
  <c r="C93"/>
  <c r="D93"/>
  <c r="E93"/>
  <c r="C94"/>
  <c r="D94"/>
  <c r="E94"/>
  <c r="C95"/>
  <c r="D95"/>
  <c r="E95"/>
  <c r="C96"/>
  <c r="D96"/>
  <c r="E96"/>
  <c r="C97"/>
  <c r="D97"/>
  <c r="E97"/>
  <c r="C98"/>
  <c r="D98"/>
  <c r="E98"/>
  <c r="C99"/>
  <c r="D99"/>
  <c r="E99"/>
  <c r="C100"/>
  <c r="D100"/>
  <c r="E100"/>
  <c r="C101"/>
  <c r="D101"/>
  <c r="E101"/>
  <c r="C102"/>
  <c r="D102"/>
  <c r="E102"/>
  <c r="B28" i="4"/>
  <c r="C28"/>
  <c r="D28"/>
  <c r="E28"/>
  <c r="F28"/>
  <c r="G28"/>
  <c r="H28"/>
  <c r="I28"/>
  <c r="B29"/>
  <c r="C29"/>
  <c r="D29"/>
  <c r="E29"/>
  <c r="F29"/>
  <c r="G29"/>
  <c r="H29"/>
  <c r="I29"/>
  <c r="B30"/>
  <c r="C30"/>
  <c r="D30"/>
  <c r="E30"/>
  <c r="F30"/>
  <c r="G30"/>
  <c r="H30"/>
  <c r="I30"/>
  <c r="B31"/>
  <c r="C31"/>
  <c r="D31"/>
  <c r="E31"/>
  <c r="F31"/>
  <c r="G31"/>
  <c r="H31"/>
  <c r="I31"/>
  <c r="B32"/>
  <c r="C32"/>
  <c r="D32"/>
  <c r="E32"/>
  <c r="F32"/>
  <c r="G32"/>
  <c r="H32"/>
  <c r="I32"/>
  <c r="B33"/>
  <c r="C33"/>
  <c r="D33"/>
  <c r="E33"/>
  <c r="F33"/>
  <c r="G33"/>
  <c r="H33"/>
  <c r="I33"/>
  <c r="B34"/>
  <c r="C34"/>
  <c r="D34"/>
  <c r="E34"/>
  <c r="F34"/>
  <c r="G34"/>
  <c r="H34"/>
  <c r="I34"/>
  <c r="B35"/>
  <c r="C35"/>
  <c r="D35"/>
  <c r="E35"/>
  <c r="F35"/>
  <c r="G35"/>
  <c r="H35"/>
  <c r="I35"/>
  <c r="B36"/>
  <c r="C36"/>
  <c r="D36"/>
  <c r="E36"/>
  <c r="F36"/>
  <c r="G36"/>
  <c r="H36"/>
  <c r="I36"/>
  <c r="B37"/>
  <c r="C37"/>
  <c r="D37"/>
  <c r="E37"/>
  <c r="F37"/>
  <c r="G37"/>
  <c r="H37"/>
  <c r="I37"/>
  <c r="B38"/>
  <c r="C38"/>
  <c r="D38"/>
  <c r="E38"/>
  <c r="F38"/>
  <c r="G38"/>
  <c r="H38"/>
  <c r="I38"/>
  <c r="B39"/>
  <c r="C39"/>
  <c r="D39"/>
  <c r="E39"/>
  <c r="F39"/>
  <c r="G39"/>
  <c r="H39"/>
  <c r="I39"/>
  <c r="B40"/>
  <c r="C40"/>
  <c r="D40"/>
  <c r="E40"/>
  <c r="F40"/>
  <c r="G40"/>
  <c r="H40"/>
  <c r="I40"/>
  <c r="B41"/>
  <c r="C41"/>
  <c r="D41"/>
  <c r="E41"/>
  <c r="F41"/>
  <c r="G41"/>
  <c r="H41"/>
  <c r="I41"/>
  <c r="B42"/>
  <c r="C42"/>
  <c r="D42"/>
  <c r="E42"/>
  <c r="F42"/>
  <c r="G42"/>
  <c r="H42"/>
  <c r="I42"/>
  <c r="B43"/>
  <c r="C43"/>
  <c r="D43"/>
  <c r="E43"/>
  <c r="F43"/>
  <c r="G43"/>
  <c r="H43"/>
  <c r="I43"/>
  <c r="B44"/>
  <c r="C44"/>
  <c r="D44"/>
  <c r="E44"/>
  <c r="F44"/>
  <c r="G44"/>
  <c r="H44"/>
  <c r="I44"/>
  <c r="B45"/>
  <c r="C45"/>
  <c r="D45"/>
  <c r="E45"/>
  <c r="F45"/>
  <c r="G45"/>
  <c r="H45"/>
  <c r="I45"/>
  <c r="B46"/>
  <c r="C46"/>
  <c r="D46"/>
  <c r="E46"/>
  <c r="F46"/>
  <c r="G46"/>
  <c r="H46"/>
  <c r="I46"/>
  <c r="B47"/>
  <c r="C47"/>
  <c r="D47"/>
  <c r="E47"/>
  <c r="F47"/>
  <c r="G47"/>
  <c r="H47"/>
  <c r="I47"/>
  <c r="B48"/>
  <c r="C48"/>
  <c r="D48"/>
  <c r="E48"/>
  <c r="F48"/>
  <c r="G48"/>
  <c r="H48"/>
  <c r="I48"/>
  <c r="B49"/>
  <c r="C49"/>
  <c r="D49"/>
  <c r="E49"/>
  <c r="F49"/>
  <c r="G49"/>
  <c r="H49"/>
  <c r="I49"/>
  <c r="B50"/>
  <c r="C50"/>
  <c r="D50"/>
  <c r="E50"/>
  <c r="F50"/>
  <c r="G50"/>
  <c r="H50"/>
  <c r="I50"/>
  <c r="B51"/>
  <c r="C51"/>
  <c r="D51"/>
  <c r="E51"/>
  <c r="F51"/>
  <c r="G51"/>
  <c r="H51"/>
  <c r="I51"/>
  <c r="B52"/>
  <c r="C52"/>
  <c r="D52"/>
  <c r="E52"/>
  <c r="F52"/>
  <c r="G52"/>
  <c r="H52"/>
  <c r="I52"/>
  <c r="B53"/>
  <c r="C53"/>
  <c r="D53"/>
  <c r="E53"/>
  <c r="F53"/>
  <c r="G53"/>
  <c r="H53"/>
  <c r="I53"/>
  <c r="B54"/>
  <c r="C54"/>
  <c r="D54"/>
  <c r="E54"/>
  <c r="F54"/>
  <c r="G54"/>
  <c r="H54"/>
  <c r="I54"/>
  <c r="B55"/>
  <c r="C55"/>
  <c r="D55"/>
  <c r="E55"/>
  <c r="F55"/>
  <c r="G55"/>
  <c r="H55"/>
  <c r="I55"/>
  <c r="B56"/>
  <c r="C56"/>
  <c r="D56"/>
  <c r="E56"/>
  <c r="F56"/>
  <c r="G56"/>
  <c r="H56"/>
  <c r="I56"/>
  <c r="B57"/>
  <c r="C57"/>
  <c r="D57"/>
  <c r="E57"/>
  <c r="F57"/>
  <c r="G57"/>
  <c r="H57"/>
  <c r="I57"/>
  <c r="B58"/>
  <c r="C58"/>
  <c r="D58"/>
  <c r="E58"/>
  <c r="F58"/>
  <c r="G58"/>
  <c r="H58"/>
  <c r="I58"/>
  <c r="B59"/>
  <c r="C59"/>
  <c r="D59"/>
  <c r="E59"/>
  <c r="F59"/>
  <c r="G59"/>
  <c r="H59"/>
  <c r="I59"/>
  <c r="B60"/>
  <c r="C60"/>
  <c r="D60"/>
  <c r="E60"/>
  <c r="F60"/>
  <c r="G60"/>
  <c r="H60"/>
  <c r="I60"/>
  <c r="B61"/>
  <c r="C61"/>
  <c r="D61"/>
  <c r="E61"/>
  <c r="F61"/>
  <c r="G61"/>
  <c r="H61"/>
  <c r="I61"/>
  <c r="B62"/>
  <c r="C62"/>
  <c r="D62"/>
  <c r="E62"/>
  <c r="F62"/>
  <c r="G62"/>
  <c r="H62"/>
  <c r="I62"/>
  <c r="B63"/>
  <c r="C63"/>
  <c r="D63"/>
  <c r="E63"/>
  <c r="F63"/>
  <c r="G63"/>
  <c r="H63"/>
  <c r="I63"/>
  <c r="B64"/>
  <c r="C64"/>
  <c r="D64"/>
  <c r="E64"/>
  <c r="F64"/>
  <c r="G64"/>
  <c r="H64"/>
  <c r="I64"/>
  <c r="B65"/>
  <c r="C65"/>
  <c r="D65"/>
  <c r="E65"/>
  <c r="F65"/>
  <c r="G65"/>
  <c r="H65"/>
  <c r="I65"/>
  <c r="B66"/>
  <c r="C66"/>
  <c r="D66"/>
  <c r="E66"/>
  <c r="F66"/>
  <c r="G66"/>
  <c r="H66"/>
  <c r="I66"/>
  <c r="B67"/>
  <c r="C67"/>
  <c r="D67"/>
  <c r="E67"/>
  <c r="F67"/>
  <c r="G67"/>
  <c r="H67"/>
  <c r="I67"/>
  <c r="B68"/>
  <c r="C68"/>
  <c r="D68"/>
  <c r="E68"/>
  <c r="F68"/>
  <c r="G68"/>
  <c r="H68"/>
  <c r="I68"/>
  <c r="B69"/>
  <c r="C69"/>
  <c r="D69"/>
  <c r="E69"/>
  <c r="F69"/>
  <c r="G69"/>
  <c r="H69"/>
  <c r="I69"/>
  <c r="B70"/>
  <c r="C70"/>
  <c r="D70"/>
  <c r="E70"/>
  <c r="F70"/>
  <c r="G70"/>
  <c r="H70"/>
  <c r="I70"/>
  <c r="B71"/>
  <c r="C71"/>
  <c r="D71"/>
  <c r="E71"/>
  <c r="F71"/>
  <c r="G71"/>
  <c r="H71"/>
  <c r="I71"/>
  <c r="B72"/>
  <c r="C72"/>
  <c r="D72"/>
  <c r="E72"/>
  <c r="F72"/>
  <c r="G72"/>
  <c r="H72"/>
  <c r="I72"/>
  <c r="B73"/>
  <c r="C73"/>
  <c r="D73"/>
  <c r="E73"/>
  <c r="F73"/>
  <c r="G73"/>
  <c r="H73"/>
  <c r="I73"/>
  <c r="B74"/>
  <c r="C74"/>
  <c r="D74"/>
  <c r="E74"/>
  <c r="F74"/>
  <c r="G74"/>
  <c r="H74"/>
  <c r="I74"/>
  <c r="B75"/>
  <c r="C75"/>
  <c r="D75"/>
  <c r="E75"/>
  <c r="F75"/>
  <c r="G75"/>
  <c r="H75"/>
  <c r="I75"/>
  <c r="B76"/>
  <c r="C76"/>
  <c r="D76"/>
  <c r="E76"/>
  <c r="F76"/>
  <c r="G76"/>
  <c r="H76"/>
  <c r="I76"/>
  <c r="B77"/>
  <c r="C77"/>
  <c r="D77"/>
  <c r="E77"/>
  <c r="F77"/>
  <c r="G77"/>
  <c r="H77"/>
  <c r="I77"/>
  <c r="B78"/>
  <c r="C78"/>
  <c r="D78"/>
  <c r="E78"/>
  <c r="F78"/>
  <c r="G78"/>
  <c r="H78"/>
  <c r="I78"/>
  <c r="B79"/>
  <c r="C79"/>
  <c r="D79"/>
  <c r="E79"/>
  <c r="F79"/>
  <c r="G79"/>
  <c r="H79"/>
  <c r="I79"/>
  <c r="B80"/>
  <c r="C80"/>
  <c r="D80"/>
  <c r="E80"/>
  <c r="F80"/>
  <c r="G80"/>
  <c r="H80"/>
  <c r="I80"/>
  <c r="B81"/>
  <c r="C81"/>
  <c r="D81"/>
  <c r="E81"/>
  <c r="F81"/>
  <c r="G81"/>
  <c r="H81"/>
  <c r="I81"/>
  <c r="B82"/>
  <c r="C82"/>
  <c r="D82"/>
  <c r="E82"/>
  <c r="F82"/>
  <c r="G82"/>
  <c r="H82"/>
  <c r="I82"/>
  <c r="B83"/>
  <c r="C83"/>
  <c r="D83"/>
  <c r="E83"/>
  <c r="F83"/>
  <c r="G83"/>
  <c r="H83"/>
  <c r="I83"/>
  <c r="B84"/>
  <c r="C84"/>
  <c r="D84"/>
  <c r="E84"/>
  <c r="F84"/>
  <c r="G84"/>
  <c r="H84"/>
  <c r="I84"/>
  <c r="B85"/>
  <c r="C85"/>
  <c r="D85"/>
  <c r="E85"/>
  <c r="F85"/>
  <c r="G85"/>
  <c r="H85"/>
  <c r="I85"/>
  <c r="B86"/>
  <c r="C86"/>
  <c r="D86"/>
  <c r="E86"/>
  <c r="F86"/>
  <c r="G86"/>
  <c r="H86"/>
  <c r="I86"/>
  <c r="B87"/>
  <c r="C87"/>
  <c r="D87"/>
  <c r="E87"/>
  <c r="F87"/>
  <c r="G87"/>
  <c r="H87"/>
  <c r="I87"/>
  <c r="B88"/>
  <c r="C88"/>
  <c r="D88"/>
  <c r="E88"/>
  <c r="F88"/>
  <c r="G88"/>
  <c r="H88"/>
  <c r="I88"/>
  <c r="B89"/>
  <c r="C89"/>
  <c r="D89"/>
  <c r="E89"/>
  <c r="F89"/>
  <c r="G89"/>
  <c r="H89"/>
  <c r="I89"/>
  <c r="B90"/>
  <c r="C90"/>
  <c r="D90"/>
  <c r="E90"/>
  <c r="F90"/>
  <c r="G90"/>
  <c r="H90"/>
  <c r="I90"/>
  <c r="B91"/>
  <c r="C91"/>
  <c r="D91"/>
  <c r="E91"/>
  <c r="F91"/>
  <c r="G91"/>
  <c r="H91"/>
  <c r="I91"/>
  <c r="B92"/>
  <c r="C92"/>
  <c r="D92"/>
  <c r="E92"/>
  <c r="F92"/>
  <c r="G92"/>
  <c r="H92"/>
  <c r="I92"/>
  <c r="B93"/>
  <c r="C93"/>
  <c r="D93"/>
  <c r="E93"/>
  <c r="F93"/>
  <c r="G93"/>
  <c r="H93"/>
  <c r="I93"/>
  <c r="B94"/>
  <c r="C94"/>
  <c r="D94"/>
  <c r="E94"/>
  <c r="F94"/>
  <c r="G94"/>
  <c r="H94"/>
  <c r="I94"/>
  <c r="B95"/>
  <c r="C95"/>
  <c r="D95"/>
  <c r="E95"/>
  <c r="F95"/>
  <c r="G95"/>
  <c r="H95"/>
  <c r="I95"/>
  <c r="B96"/>
  <c r="C96"/>
  <c r="D96"/>
  <c r="E96"/>
  <c r="F96"/>
  <c r="G96"/>
  <c r="H96"/>
  <c r="I96"/>
  <c r="B97"/>
  <c r="C97"/>
  <c r="D97"/>
  <c r="E97"/>
  <c r="F97"/>
  <c r="G97"/>
  <c r="H97"/>
  <c r="I97"/>
  <c r="B98"/>
  <c r="C98"/>
  <c r="D98"/>
  <c r="E98"/>
  <c r="F98"/>
  <c r="G98"/>
  <c r="H98"/>
  <c r="I98"/>
  <c r="B99"/>
  <c r="C99"/>
  <c r="D99"/>
  <c r="E99"/>
  <c r="F99"/>
  <c r="G99"/>
  <c r="H99"/>
  <c r="I99"/>
  <c r="B100"/>
  <c r="C100"/>
  <c r="D100"/>
  <c r="E100"/>
  <c r="F100"/>
  <c r="G100"/>
  <c r="H100"/>
  <c r="I100"/>
  <c r="B101"/>
  <c r="C101"/>
  <c r="D101"/>
  <c r="E101"/>
  <c r="F101"/>
  <c r="G101"/>
  <c r="H101"/>
  <c r="I101"/>
  <c r="B102"/>
  <c r="C102"/>
  <c r="D102"/>
  <c r="E102"/>
  <c r="F102"/>
  <c r="G102"/>
  <c r="H102"/>
  <c r="I102"/>
  <c r="B103"/>
  <c r="C103"/>
  <c r="D103"/>
  <c r="E103"/>
  <c r="F103"/>
  <c r="G103"/>
  <c r="H103"/>
  <c r="I103"/>
  <c r="B104"/>
  <c r="C104"/>
  <c r="D104"/>
  <c r="E104"/>
  <c r="F104"/>
  <c r="G104"/>
  <c r="H104"/>
  <c r="I104"/>
  <c r="B105"/>
  <c r="C105"/>
  <c r="D105"/>
  <c r="E105"/>
  <c r="F105"/>
  <c r="G105"/>
  <c r="H105"/>
  <c r="I105"/>
  <c r="B106"/>
  <c r="C106"/>
  <c r="D106"/>
  <c r="E106"/>
  <c r="F106"/>
  <c r="G106"/>
  <c r="H106"/>
  <c r="I106"/>
  <c r="B107"/>
  <c r="C107"/>
  <c r="D107"/>
  <c r="E107"/>
  <c r="F107"/>
  <c r="G107"/>
  <c r="H107"/>
  <c r="I107"/>
  <c r="C26" i="10"/>
  <c r="A2" i="12"/>
  <c r="B103" i="7" l="1"/>
  <c r="T105" i="5"/>
  <c r="AJ105"/>
  <c r="AX105"/>
  <c r="BB105"/>
  <c r="BP105"/>
  <c r="BT105"/>
  <c r="CH105"/>
  <c r="CL105"/>
  <c r="W105"/>
  <c r="X105" s="1"/>
  <c r="DI105" s="1"/>
  <c r="CZ105"/>
  <c r="DD105" s="1"/>
  <c r="DT105"/>
  <c r="DY105" s="1"/>
  <c r="AL105"/>
  <c r="AM105" s="1"/>
  <c r="DJ105" s="1"/>
  <c r="BD105"/>
  <c r="BE105" s="1"/>
  <c r="DK105" s="1"/>
  <c r="BV105"/>
  <c r="BW105" s="1"/>
  <c r="DL105" s="1"/>
  <c r="CN105"/>
  <c r="CO105" s="1"/>
  <c r="DM105" s="1"/>
  <c r="DF105"/>
  <c r="DG105" s="1"/>
  <c r="DN105" s="1"/>
  <c r="B101" i="7"/>
  <c r="CZ103" i="5"/>
  <c r="DD103" s="1"/>
  <c r="AX103"/>
  <c r="BB103" s="1"/>
  <c r="CH103"/>
  <c r="CL103" s="1"/>
  <c r="T103"/>
  <c r="AL103"/>
  <c r="AM103" s="1"/>
  <c r="DJ103" s="1"/>
  <c r="AJ103"/>
  <c r="BP103"/>
  <c r="BV103" s="1"/>
  <c r="BW103" s="1"/>
  <c r="DL103" s="1"/>
  <c r="BT103"/>
  <c r="DF103"/>
  <c r="DG103" s="1"/>
  <c r="DN103" s="1"/>
  <c r="B99" i="7"/>
  <c r="AX101" i="5"/>
  <c r="BD101" s="1"/>
  <c r="BE101" s="1"/>
  <c r="DK101" s="1"/>
  <c r="CH101"/>
  <c r="CN101" s="1"/>
  <c r="CO101" s="1"/>
  <c r="DM101" s="1"/>
  <c r="T101"/>
  <c r="AL101"/>
  <c r="AM101" s="1"/>
  <c r="DJ101" s="1"/>
  <c r="BP101"/>
  <c r="BV101" s="1"/>
  <c r="BW101" s="1"/>
  <c r="DL101" s="1"/>
  <c r="CZ101"/>
  <c r="DF101" s="1"/>
  <c r="DG101" s="1"/>
  <c r="DN101" s="1"/>
  <c r="B97" i="7"/>
  <c r="AX99" i="5"/>
  <c r="BD99" s="1"/>
  <c r="BE99" s="1"/>
  <c r="DK99" s="1"/>
  <c r="CH99"/>
  <c r="CN99" s="1"/>
  <c r="CO99" s="1"/>
  <c r="DM99" s="1"/>
  <c r="T99"/>
  <c r="AL99"/>
  <c r="AM99" s="1"/>
  <c r="DJ99" s="1"/>
  <c r="BP99"/>
  <c r="BV99" s="1"/>
  <c r="BW99" s="1"/>
  <c r="DL99" s="1"/>
  <c r="CZ99"/>
  <c r="DF99" s="1"/>
  <c r="DG99" s="1"/>
  <c r="DN99" s="1"/>
  <c r="B95" i="7"/>
  <c r="T97" i="5"/>
  <c r="W97"/>
  <c r="X97" s="1"/>
  <c r="DI97" s="1"/>
  <c r="AX97"/>
  <c r="BD97" s="1"/>
  <c r="BE97" s="1"/>
  <c r="DK97" s="1"/>
  <c r="CH97"/>
  <c r="CN97" s="1"/>
  <c r="CO97" s="1"/>
  <c r="DM97" s="1"/>
  <c r="AL97"/>
  <c r="AM97" s="1"/>
  <c r="DJ97" s="1"/>
  <c r="BP97"/>
  <c r="BV97" s="1"/>
  <c r="BW97" s="1"/>
  <c r="DL97" s="1"/>
  <c r="CZ97"/>
  <c r="DF97" s="1"/>
  <c r="DG97" s="1"/>
  <c r="DN97" s="1"/>
  <c r="B93" i="7"/>
  <c r="T95" i="5"/>
  <c r="AL95"/>
  <c r="AM95" s="1"/>
  <c r="DJ95" s="1"/>
  <c r="AX95"/>
  <c r="BD95" s="1"/>
  <c r="BE95" s="1"/>
  <c r="DK95" s="1"/>
  <c r="BP95"/>
  <c r="BV95" s="1"/>
  <c r="BW95" s="1"/>
  <c r="DL95" s="1"/>
  <c r="CH95"/>
  <c r="CN95" s="1"/>
  <c r="CO95" s="1"/>
  <c r="DM95" s="1"/>
  <c r="CZ95"/>
  <c r="DF95" s="1"/>
  <c r="DG95" s="1"/>
  <c r="DN95" s="1"/>
  <c r="DT95"/>
  <c r="EH95" s="1"/>
  <c r="EL95" s="1"/>
  <c r="W95"/>
  <c r="X95" s="1"/>
  <c r="DI95" s="1"/>
  <c r="AJ95"/>
  <c r="BB95"/>
  <c r="BT95"/>
  <c r="CL95"/>
  <c r="DD95"/>
  <c r="B91" i="7"/>
  <c r="T93" i="5"/>
  <c r="AL93"/>
  <c r="AM93" s="1"/>
  <c r="DJ93" s="1"/>
  <c r="AX93"/>
  <c r="BD93" s="1"/>
  <c r="BE93" s="1"/>
  <c r="DK93" s="1"/>
  <c r="BP93"/>
  <c r="BV93" s="1"/>
  <c r="BW93" s="1"/>
  <c r="DL93" s="1"/>
  <c r="CH93"/>
  <c r="CN93" s="1"/>
  <c r="CO93" s="1"/>
  <c r="DM93" s="1"/>
  <c r="CZ93"/>
  <c r="DF93" s="1"/>
  <c r="DG93" s="1"/>
  <c r="DN93" s="1"/>
  <c r="W93"/>
  <c r="X93" s="1"/>
  <c r="DI93" s="1"/>
  <c r="AJ93"/>
  <c r="BB93"/>
  <c r="BT93"/>
  <c r="CL93"/>
  <c r="DD93"/>
  <c r="B89" i="7"/>
  <c r="T91" i="5"/>
  <c r="AL91"/>
  <c r="AM91" s="1"/>
  <c r="DJ91" s="1"/>
  <c r="AX91"/>
  <c r="BD91" s="1"/>
  <c r="BE91" s="1"/>
  <c r="DK91" s="1"/>
  <c r="BP91"/>
  <c r="BV91" s="1"/>
  <c r="BW91" s="1"/>
  <c r="DL91" s="1"/>
  <c r="CH91"/>
  <c r="CN91" s="1"/>
  <c r="CO91" s="1"/>
  <c r="DM91" s="1"/>
  <c r="CZ91"/>
  <c r="DF91" s="1"/>
  <c r="DG91" s="1"/>
  <c r="DN91" s="1"/>
  <c r="DT91"/>
  <c r="EH91" s="1"/>
  <c r="EL91" s="1"/>
  <c r="W91"/>
  <c r="X91" s="1"/>
  <c r="DI91" s="1"/>
  <c r="AJ91"/>
  <c r="BB91"/>
  <c r="BT91"/>
  <c r="CL91"/>
  <c r="DD91"/>
  <c r="B87" i="7"/>
  <c r="T89" i="5"/>
  <c r="AL89"/>
  <c r="AM89" s="1"/>
  <c r="DJ89" s="1"/>
  <c r="AX89"/>
  <c r="BD89" s="1"/>
  <c r="BE89" s="1"/>
  <c r="DK89" s="1"/>
  <c r="BP89"/>
  <c r="BV89" s="1"/>
  <c r="BW89" s="1"/>
  <c r="DL89" s="1"/>
  <c r="CH89"/>
  <c r="CN89" s="1"/>
  <c r="CO89" s="1"/>
  <c r="DM89" s="1"/>
  <c r="CZ89"/>
  <c r="DF89" s="1"/>
  <c r="DG89" s="1"/>
  <c r="DN89" s="1"/>
  <c r="W89"/>
  <c r="X89" s="1"/>
  <c r="DI89" s="1"/>
  <c r="AJ89"/>
  <c r="BB89"/>
  <c r="BT89"/>
  <c r="CL89"/>
  <c r="DD89"/>
  <c r="B85" i="7"/>
  <c r="T87" i="5"/>
  <c r="AL87"/>
  <c r="AM87" s="1"/>
  <c r="DJ87" s="1"/>
  <c r="AX87"/>
  <c r="BD87" s="1"/>
  <c r="BE87" s="1"/>
  <c r="DK87" s="1"/>
  <c r="BP87"/>
  <c r="BV87" s="1"/>
  <c r="BW87" s="1"/>
  <c r="DL87" s="1"/>
  <c r="CH87"/>
  <c r="CN87" s="1"/>
  <c r="CO87" s="1"/>
  <c r="DM87" s="1"/>
  <c r="CZ87"/>
  <c r="DF87" s="1"/>
  <c r="DG87" s="1"/>
  <c r="DN87" s="1"/>
  <c r="DT87"/>
  <c r="EH87" s="1"/>
  <c r="EL87" s="1"/>
  <c r="W87"/>
  <c r="X87" s="1"/>
  <c r="DI87" s="1"/>
  <c r="AJ87"/>
  <c r="BB87"/>
  <c r="BT87"/>
  <c r="CL87"/>
  <c r="DD87"/>
  <c r="B83" i="7"/>
  <c r="T85" i="5"/>
  <c r="AL85"/>
  <c r="AM85" s="1"/>
  <c r="DJ85" s="1"/>
  <c r="AX85"/>
  <c r="BD85" s="1"/>
  <c r="BE85" s="1"/>
  <c r="DK85" s="1"/>
  <c r="BP85"/>
  <c r="BV85" s="1"/>
  <c r="BW85" s="1"/>
  <c r="DL85" s="1"/>
  <c r="CH85"/>
  <c r="CN85" s="1"/>
  <c r="CO85" s="1"/>
  <c r="DM85" s="1"/>
  <c r="CZ85"/>
  <c r="DF85" s="1"/>
  <c r="DG85" s="1"/>
  <c r="DN85" s="1"/>
  <c r="W85"/>
  <c r="X85" s="1"/>
  <c r="DI85" s="1"/>
  <c r="AJ85"/>
  <c r="BB85"/>
  <c r="BT85"/>
  <c r="CL85"/>
  <c r="DD85"/>
  <c r="B81" i="7"/>
  <c r="T83" i="5"/>
  <c r="AJ83"/>
  <c r="AX83"/>
  <c r="BB83"/>
  <c r="BP83"/>
  <c r="BT83"/>
  <c r="CH83"/>
  <c r="CL83"/>
  <c r="CZ83"/>
  <c r="DF83" s="1"/>
  <c r="DG83" s="1"/>
  <c r="DN83" s="1"/>
  <c r="DT83"/>
  <c r="EH83" s="1"/>
  <c r="EL83" s="1"/>
  <c r="W83"/>
  <c r="X83" s="1"/>
  <c r="DI83" s="1"/>
  <c r="AL83"/>
  <c r="AM83" s="1"/>
  <c r="DJ83" s="1"/>
  <c r="BD83"/>
  <c r="BE83" s="1"/>
  <c r="DK83" s="1"/>
  <c r="BV83"/>
  <c r="BW83" s="1"/>
  <c r="DL83" s="1"/>
  <c r="CN83"/>
  <c r="CO83" s="1"/>
  <c r="DM83" s="1"/>
  <c r="DD83"/>
  <c r="B79" i="7"/>
  <c r="T81" i="5"/>
  <c r="AJ81"/>
  <c r="AX81"/>
  <c r="BB81" s="1"/>
  <c r="BP81"/>
  <c r="BT81" s="1"/>
  <c r="CH81"/>
  <c r="CL81" s="1"/>
  <c r="CZ81"/>
  <c r="DD81" s="1"/>
  <c r="BD81"/>
  <c r="BE81" s="1"/>
  <c r="DK81" s="1"/>
  <c r="CN81"/>
  <c r="CO81" s="1"/>
  <c r="DM81" s="1"/>
  <c r="B76" i="7"/>
  <c r="T78" i="5"/>
  <c r="AJ78"/>
  <c r="AX78"/>
  <c r="BB78" s="1"/>
  <c r="BP78"/>
  <c r="BT78" s="1"/>
  <c r="CH78"/>
  <c r="CL78" s="1"/>
  <c r="CZ78"/>
  <c r="DD78" s="1"/>
  <c r="W78"/>
  <c r="X78" s="1"/>
  <c r="DI78" s="1"/>
  <c r="BD78"/>
  <c r="BE78" s="1"/>
  <c r="DK78" s="1"/>
  <c r="CN78"/>
  <c r="CO78" s="1"/>
  <c r="DM78" s="1"/>
  <c r="B74" i="7"/>
  <c r="T76" i="5"/>
  <c r="AJ76"/>
  <c r="AX76"/>
  <c r="BB76" s="1"/>
  <c r="BP76"/>
  <c r="BT76" s="1"/>
  <c r="CH76"/>
  <c r="CL76" s="1"/>
  <c r="CZ76"/>
  <c r="DD76" s="1"/>
  <c r="BD76"/>
  <c r="BE76" s="1"/>
  <c r="DK76" s="1"/>
  <c r="CN76"/>
  <c r="CO76" s="1"/>
  <c r="DM76" s="1"/>
  <c r="B72" i="7"/>
  <c r="T74" i="5"/>
  <c r="AJ74"/>
  <c r="AX74"/>
  <c r="BB74" s="1"/>
  <c r="BP74"/>
  <c r="BT74" s="1"/>
  <c r="CH74"/>
  <c r="CL74" s="1"/>
  <c r="CZ74"/>
  <c r="DD74" s="1"/>
  <c r="W74"/>
  <c r="X74" s="1"/>
  <c r="DI74" s="1"/>
  <c r="BD74"/>
  <c r="BE74" s="1"/>
  <c r="DK74" s="1"/>
  <c r="CN74"/>
  <c r="CO74" s="1"/>
  <c r="DM74" s="1"/>
  <c r="B71" i="7"/>
  <c r="T73" i="5"/>
  <c r="AJ73"/>
  <c r="AX73"/>
  <c r="BB73" s="1"/>
  <c r="BP73"/>
  <c r="BT73" s="1"/>
  <c r="CH73"/>
  <c r="CL73" s="1"/>
  <c r="CZ73"/>
  <c r="DD73" s="1"/>
  <c r="BD73"/>
  <c r="BE73" s="1"/>
  <c r="DK73" s="1"/>
  <c r="CN73"/>
  <c r="CO73" s="1"/>
  <c r="DM73" s="1"/>
  <c r="B68" i="7"/>
  <c r="AI70" i="5"/>
  <c r="AX70"/>
  <c r="BA70" s="1"/>
  <c r="W70"/>
  <c r="X70" s="1"/>
  <c r="DI70" s="1"/>
  <c r="AE70"/>
  <c r="BD70"/>
  <c r="BE70" s="1"/>
  <c r="DK70" s="1"/>
  <c r="BP70"/>
  <c r="BV70" s="1"/>
  <c r="BW70" s="1"/>
  <c r="DL70" s="1"/>
  <c r="BT70"/>
  <c r="CH70"/>
  <c r="CN70" s="1"/>
  <c r="CO70" s="1"/>
  <c r="DM70" s="1"/>
  <c r="CL70"/>
  <c r="CZ70"/>
  <c r="DF70" s="1"/>
  <c r="DG70" s="1"/>
  <c r="DN70" s="1"/>
  <c r="DD70"/>
  <c r="B66" i="7"/>
  <c r="U68" i="5"/>
  <c r="AI68"/>
  <c r="AL68"/>
  <c r="AM68" s="1"/>
  <c r="DJ68" s="1"/>
  <c r="AX68"/>
  <c r="BA68" s="1"/>
  <c r="CH68"/>
  <c r="CK68" s="1"/>
  <c r="AE68"/>
  <c r="BD68"/>
  <c r="BE68" s="1"/>
  <c r="DK68" s="1"/>
  <c r="BP68"/>
  <c r="BS68" s="1"/>
  <c r="CZ68"/>
  <c r="DC68" s="1"/>
  <c r="B65" i="7"/>
  <c r="AE67" i="5"/>
  <c r="AW67"/>
  <c r="BP67"/>
  <c r="BV67" s="1"/>
  <c r="BW67" s="1"/>
  <c r="DL67" s="1"/>
  <c r="CZ67"/>
  <c r="DF67" s="1"/>
  <c r="DG67" s="1"/>
  <c r="DN67" s="1"/>
  <c r="AI67"/>
  <c r="AX67"/>
  <c r="BD67"/>
  <c r="BE67" s="1"/>
  <c r="DK67" s="1"/>
  <c r="CH67"/>
  <c r="CN67"/>
  <c r="CO67" s="1"/>
  <c r="DM67" s="1"/>
  <c r="B63" i="7"/>
  <c r="AE65" i="5"/>
  <c r="AW65"/>
  <c r="BP65"/>
  <c r="BV65" s="1"/>
  <c r="BW65" s="1"/>
  <c r="DL65" s="1"/>
  <c r="CZ65"/>
  <c r="DF65" s="1"/>
  <c r="DG65" s="1"/>
  <c r="DN65" s="1"/>
  <c r="AI65"/>
  <c r="AX65"/>
  <c r="BD65"/>
  <c r="BE65" s="1"/>
  <c r="DK65" s="1"/>
  <c r="CH65"/>
  <c r="CN65"/>
  <c r="CO65" s="1"/>
  <c r="DM65" s="1"/>
  <c r="B61" i="7"/>
  <c r="AI63" i="5"/>
  <c r="AX63"/>
  <c r="BD63" s="1"/>
  <c r="BE63" s="1"/>
  <c r="DK63" s="1"/>
  <c r="CH63"/>
  <c r="CN63" s="1"/>
  <c r="CO63" s="1"/>
  <c r="DM63" s="1"/>
  <c r="AE63"/>
  <c r="AL63"/>
  <c r="AM63" s="1"/>
  <c r="DJ63" s="1"/>
  <c r="AW63"/>
  <c r="BP63"/>
  <c r="BV63" s="1"/>
  <c r="BW63" s="1"/>
  <c r="DL63" s="1"/>
  <c r="CZ63"/>
  <c r="DF63" s="1"/>
  <c r="DG63" s="1"/>
  <c r="DN63" s="1"/>
  <c r="B59" i="7"/>
  <c r="AI61" i="5"/>
  <c r="AX61"/>
  <c r="BD61" s="1"/>
  <c r="BE61" s="1"/>
  <c r="DK61" s="1"/>
  <c r="CH61"/>
  <c r="CN61" s="1"/>
  <c r="CO61" s="1"/>
  <c r="DM61" s="1"/>
  <c r="AE61"/>
  <c r="AL61"/>
  <c r="AM61" s="1"/>
  <c r="DJ61" s="1"/>
  <c r="AW61"/>
  <c r="BP61"/>
  <c r="BV61"/>
  <c r="BW61" s="1"/>
  <c r="DL61" s="1"/>
  <c r="CZ61"/>
  <c r="DF61"/>
  <c r="DG61" s="1"/>
  <c r="DN61" s="1"/>
  <c r="B57" i="7"/>
  <c r="AI59" i="5"/>
  <c r="AX59"/>
  <c r="BD59" s="1"/>
  <c r="BE59" s="1"/>
  <c r="DK59" s="1"/>
  <c r="CH59"/>
  <c r="CN59" s="1"/>
  <c r="CO59" s="1"/>
  <c r="DM59" s="1"/>
  <c r="AE59"/>
  <c r="AL59"/>
  <c r="AM59" s="1"/>
  <c r="DJ59" s="1"/>
  <c r="AW59"/>
  <c r="BP59"/>
  <c r="BV59" s="1"/>
  <c r="BW59" s="1"/>
  <c r="DL59" s="1"/>
  <c r="CZ59"/>
  <c r="DF59" s="1"/>
  <c r="DG59" s="1"/>
  <c r="DN59" s="1"/>
  <c r="B55" i="7"/>
  <c r="AI57" i="5"/>
  <c r="AX57"/>
  <c r="BD57" s="1"/>
  <c r="BE57" s="1"/>
  <c r="DK57" s="1"/>
  <c r="CH57"/>
  <c r="CN57" s="1"/>
  <c r="CO57" s="1"/>
  <c r="DM57" s="1"/>
  <c r="AE57"/>
  <c r="AL57"/>
  <c r="AM57" s="1"/>
  <c r="DJ57" s="1"/>
  <c r="AW57"/>
  <c r="BP57"/>
  <c r="BV57"/>
  <c r="BW57" s="1"/>
  <c r="DL57" s="1"/>
  <c r="CZ57"/>
  <c r="DF57"/>
  <c r="DG57" s="1"/>
  <c r="DN57" s="1"/>
  <c r="B53" i="7"/>
  <c r="AI55" i="5"/>
  <c r="AX55"/>
  <c r="BD55" s="1"/>
  <c r="BE55" s="1"/>
  <c r="DK55" s="1"/>
  <c r="CH55"/>
  <c r="CN55" s="1"/>
  <c r="CO55" s="1"/>
  <c r="DM55" s="1"/>
  <c r="AE55"/>
  <c r="AL55"/>
  <c r="AM55" s="1"/>
  <c r="DJ55" s="1"/>
  <c r="AW55"/>
  <c r="BP55"/>
  <c r="BV55" s="1"/>
  <c r="BW55" s="1"/>
  <c r="DL55" s="1"/>
  <c r="CZ55"/>
  <c r="DF55" s="1"/>
  <c r="DG55" s="1"/>
  <c r="DN55" s="1"/>
  <c r="B52" i="7"/>
  <c r="AI54" i="5"/>
  <c r="BP54"/>
  <c r="BS54" s="1"/>
  <c r="CZ54"/>
  <c r="DC54" s="1"/>
  <c r="U54"/>
  <c r="AE54"/>
  <c r="AL54"/>
  <c r="AM54" s="1"/>
  <c r="DJ54" s="1"/>
  <c r="AX54"/>
  <c r="BA54" s="1"/>
  <c r="CH54"/>
  <c r="CK54" s="1"/>
  <c r="DF54"/>
  <c r="DG54" s="1"/>
  <c r="DN54" s="1"/>
  <c r="B49" i="7"/>
  <c r="AI51" i="5"/>
  <c r="BP51"/>
  <c r="BS51" s="1"/>
  <c r="CZ51"/>
  <c r="DC51" s="1"/>
  <c r="U51"/>
  <c r="AE51"/>
  <c r="AL51"/>
  <c r="AM51" s="1"/>
  <c r="DJ51" s="1"/>
  <c r="AX51"/>
  <c r="BA51" s="1"/>
  <c r="CH51"/>
  <c r="CK51" s="1"/>
  <c r="DF51"/>
  <c r="DG51" s="1"/>
  <c r="DN51" s="1"/>
  <c r="B47" i="7"/>
  <c r="AI49" i="5"/>
  <c r="BP49"/>
  <c r="BS49" s="1"/>
  <c r="CZ49"/>
  <c r="DC49" s="1"/>
  <c r="U49"/>
  <c r="AE49"/>
  <c r="AL49"/>
  <c r="AM49" s="1"/>
  <c r="DJ49" s="1"/>
  <c r="AX49"/>
  <c r="BA49" s="1"/>
  <c r="CH49"/>
  <c r="CK49" s="1"/>
  <c r="DF49"/>
  <c r="DG49" s="1"/>
  <c r="DN49" s="1"/>
  <c r="B44" i="7"/>
  <c r="AI46" i="5"/>
  <c r="BP46"/>
  <c r="BS46" s="1"/>
  <c r="CZ46"/>
  <c r="DC46" s="1"/>
  <c r="U46"/>
  <c r="AE46"/>
  <c r="AL46"/>
  <c r="AM46" s="1"/>
  <c r="DJ46" s="1"/>
  <c r="AX46"/>
  <c r="BA46" s="1"/>
  <c r="CH46"/>
  <c r="CK46" s="1"/>
  <c r="DF46"/>
  <c r="DG46" s="1"/>
  <c r="DN46" s="1"/>
  <c r="B102" i="7"/>
  <c r="T104" i="5"/>
  <c r="AJ104"/>
  <c r="AX104"/>
  <c r="BB104" s="1"/>
  <c r="BP104"/>
  <c r="BT104" s="1"/>
  <c r="CH104"/>
  <c r="CL104" s="1"/>
  <c r="CZ104"/>
  <c r="DD104" s="1"/>
  <c r="BV104"/>
  <c r="BW104" s="1"/>
  <c r="DL104" s="1"/>
  <c r="W104"/>
  <c r="X104" s="1"/>
  <c r="DI104" s="1"/>
  <c r="B100" i="7"/>
  <c r="BV102" i="5"/>
  <c r="BW102" s="1"/>
  <c r="DL102" s="1"/>
  <c r="AX102"/>
  <c r="BD102" s="1"/>
  <c r="BE102" s="1"/>
  <c r="DK102" s="1"/>
  <c r="CH102"/>
  <c r="CN102" s="1"/>
  <c r="CO102" s="1"/>
  <c r="DM102" s="1"/>
  <c r="T102"/>
  <c r="AL102"/>
  <c r="AM102" s="1"/>
  <c r="DJ102" s="1"/>
  <c r="AJ102"/>
  <c r="BP102"/>
  <c r="BT102"/>
  <c r="CZ102"/>
  <c r="DF102" s="1"/>
  <c r="DG102" s="1"/>
  <c r="DN102" s="1"/>
  <c r="DD102"/>
  <c r="B98" i="7"/>
  <c r="T100" i="5"/>
  <c r="AL100"/>
  <c r="AM100" s="1"/>
  <c r="DJ100" s="1"/>
  <c r="AX100"/>
  <c r="BD100" s="1"/>
  <c r="BE100" s="1"/>
  <c r="DK100" s="1"/>
  <c r="BP100"/>
  <c r="BV100" s="1"/>
  <c r="BW100" s="1"/>
  <c r="DL100" s="1"/>
  <c r="CH100"/>
  <c r="CN100" s="1"/>
  <c r="CO100" s="1"/>
  <c r="DM100" s="1"/>
  <c r="CZ100"/>
  <c r="DF100" s="1"/>
  <c r="DG100" s="1"/>
  <c r="DN100" s="1"/>
  <c r="CL100"/>
  <c r="AJ100"/>
  <c r="DD100"/>
  <c r="B96" i="7"/>
  <c r="T98" i="5"/>
  <c r="AL98"/>
  <c r="AM98" s="1"/>
  <c r="DJ98" s="1"/>
  <c r="AX98"/>
  <c r="BD98" s="1"/>
  <c r="BE98" s="1"/>
  <c r="DK98" s="1"/>
  <c r="BP98"/>
  <c r="BV98" s="1"/>
  <c r="BW98" s="1"/>
  <c r="DL98" s="1"/>
  <c r="CH98"/>
  <c r="CN98" s="1"/>
  <c r="CO98" s="1"/>
  <c r="DM98" s="1"/>
  <c r="CZ98"/>
  <c r="DF98" s="1"/>
  <c r="DG98" s="1"/>
  <c r="DN98" s="1"/>
  <c r="BB98"/>
  <c r="CL98"/>
  <c r="W98"/>
  <c r="X98" s="1"/>
  <c r="DI98" s="1"/>
  <c r="DD98"/>
  <c r="B94" i="7"/>
  <c r="T96" i="5"/>
  <c r="AL96"/>
  <c r="AM96" s="1"/>
  <c r="DJ96" s="1"/>
  <c r="AX96"/>
  <c r="BD96" s="1"/>
  <c r="BE96" s="1"/>
  <c r="DK96" s="1"/>
  <c r="BP96"/>
  <c r="BV96" s="1"/>
  <c r="BW96" s="1"/>
  <c r="DL96" s="1"/>
  <c r="CH96"/>
  <c r="CN96" s="1"/>
  <c r="CO96" s="1"/>
  <c r="DM96" s="1"/>
  <c r="CZ96"/>
  <c r="DF96" s="1"/>
  <c r="DG96" s="1"/>
  <c r="DN96" s="1"/>
  <c r="B92" i="7"/>
  <c r="T94" i="5"/>
  <c r="AL94"/>
  <c r="AM94" s="1"/>
  <c r="DJ94" s="1"/>
  <c r="AX94"/>
  <c r="BD94" s="1"/>
  <c r="BE94" s="1"/>
  <c r="DK94" s="1"/>
  <c r="BP94"/>
  <c r="BV94" s="1"/>
  <c r="BW94" s="1"/>
  <c r="DL94" s="1"/>
  <c r="CH94"/>
  <c r="CN94" s="1"/>
  <c r="CO94" s="1"/>
  <c r="DM94" s="1"/>
  <c r="CZ94"/>
  <c r="DF94" s="1"/>
  <c r="DG94" s="1"/>
  <c r="DN94" s="1"/>
  <c r="DT94"/>
  <c r="EH94" s="1"/>
  <c r="EL94" s="1"/>
  <c r="B90" i="7"/>
  <c r="T92" i="5"/>
  <c r="AL92"/>
  <c r="AM92" s="1"/>
  <c r="DJ92" s="1"/>
  <c r="AX92"/>
  <c r="BD92" s="1"/>
  <c r="BE92" s="1"/>
  <c r="DK92" s="1"/>
  <c r="BP92"/>
  <c r="BV92" s="1"/>
  <c r="BW92" s="1"/>
  <c r="DL92" s="1"/>
  <c r="CH92"/>
  <c r="CN92" s="1"/>
  <c r="CO92" s="1"/>
  <c r="DM92" s="1"/>
  <c r="CZ92"/>
  <c r="DF92" s="1"/>
  <c r="DG92" s="1"/>
  <c r="DN92" s="1"/>
  <c r="B88" i="7"/>
  <c r="T90" i="5"/>
  <c r="AL90"/>
  <c r="AM90" s="1"/>
  <c r="DJ90" s="1"/>
  <c r="AX90"/>
  <c r="BD90" s="1"/>
  <c r="BE90" s="1"/>
  <c r="DK90" s="1"/>
  <c r="BP90"/>
  <c r="BV90" s="1"/>
  <c r="BW90" s="1"/>
  <c r="DL90" s="1"/>
  <c r="CH90"/>
  <c r="CN90" s="1"/>
  <c r="CO90" s="1"/>
  <c r="DM90" s="1"/>
  <c r="CZ90"/>
  <c r="DF90" s="1"/>
  <c r="DG90" s="1"/>
  <c r="DN90" s="1"/>
  <c r="DT90"/>
  <c r="EH90" s="1"/>
  <c r="EL90" s="1"/>
  <c r="B86" i="7"/>
  <c r="T88" i="5"/>
  <c r="AL88"/>
  <c r="AM88" s="1"/>
  <c r="DJ88" s="1"/>
  <c r="AX88"/>
  <c r="BD88" s="1"/>
  <c r="BE88" s="1"/>
  <c r="DK88" s="1"/>
  <c r="BP88"/>
  <c r="BV88" s="1"/>
  <c r="BW88" s="1"/>
  <c r="DL88" s="1"/>
  <c r="CH88"/>
  <c r="CN88" s="1"/>
  <c r="CO88" s="1"/>
  <c r="DM88" s="1"/>
  <c r="CZ88"/>
  <c r="DF88" s="1"/>
  <c r="DG88" s="1"/>
  <c r="DN88" s="1"/>
  <c r="B84" i="7"/>
  <c r="T86" i="5"/>
  <c r="AL86"/>
  <c r="AM86" s="1"/>
  <c r="DJ86" s="1"/>
  <c r="AX86"/>
  <c r="BD86" s="1"/>
  <c r="BE86" s="1"/>
  <c r="DK86" s="1"/>
  <c r="BP86"/>
  <c r="BV86" s="1"/>
  <c r="BW86" s="1"/>
  <c r="DL86" s="1"/>
  <c r="CH86"/>
  <c r="CN86" s="1"/>
  <c r="CO86" s="1"/>
  <c r="DM86" s="1"/>
  <c r="CZ86"/>
  <c r="DF86" s="1"/>
  <c r="DG86" s="1"/>
  <c r="DN86" s="1"/>
  <c r="DT86"/>
  <c r="EH86" s="1"/>
  <c r="EL86" s="1"/>
  <c r="B82" i="7"/>
  <c r="T84" i="5"/>
  <c r="AL84"/>
  <c r="AM84" s="1"/>
  <c r="DJ84" s="1"/>
  <c r="AX84"/>
  <c r="BD84" s="1"/>
  <c r="BE84" s="1"/>
  <c r="DK84" s="1"/>
  <c r="BP84"/>
  <c r="BV84" s="1"/>
  <c r="BW84" s="1"/>
  <c r="DL84" s="1"/>
  <c r="CH84"/>
  <c r="CN84" s="1"/>
  <c r="CO84" s="1"/>
  <c r="DM84" s="1"/>
  <c r="CZ84"/>
  <c r="DF84" s="1"/>
  <c r="DG84" s="1"/>
  <c r="DN84" s="1"/>
  <c r="B80" i="7"/>
  <c r="T82" i="5"/>
  <c r="AJ82"/>
  <c r="AX82"/>
  <c r="BB82" s="1"/>
  <c r="BP82"/>
  <c r="BT82" s="1"/>
  <c r="CH82"/>
  <c r="CL82" s="1"/>
  <c r="CZ82"/>
  <c r="DD82" s="1"/>
  <c r="W82"/>
  <c r="X82" s="1"/>
  <c r="DI82" s="1"/>
  <c r="BD82"/>
  <c r="BE82" s="1"/>
  <c r="DK82" s="1"/>
  <c r="CN82"/>
  <c r="CO82" s="1"/>
  <c r="DM82" s="1"/>
  <c r="B78" i="7"/>
  <c r="T80" i="5"/>
  <c r="AJ80"/>
  <c r="AX80"/>
  <c r="BB80" s="1"/>
  <c r="BP80"/>
  <c r="BT80" s="1"/>
  <c r="CH80"/>
  <c r="CL80" s="1"/>
  <c r="CZ80"/>
  <c r="DD80" s="1"/>
  <c r="BD80"/>
  <c r="BE80" s="1"/>
  <c r="DK80" s="1"/>
  <c r="CN80"/>
  <c r="CO80" s="1"/>
  <c r="DM80" s="1"/>
  <c r="B77" i="7"/>
  <c r="T79" i="5"/>
  <c r="AJ79"/>
  <c r="AX79"/>
  <c r="BB79" s="1"/>
  <c r="BP79"/>
  <c r="BT79" s="1"/>
  <c r="CH79"/>
  <c r="CL79" s="1"/>
  <c r="CZ79"/>
  <c r="DD79" s="1"/>
  <c r="W79"/>
  <c r="X79" s="1"/>
  <c r="DI79" s="1"/>
  <c r="BD79"/>
  <c r="BE79" s="1"/>
  <c r="DK79" s="1"/>
  <c r="CN79"/>
  <c r="CO79" s="1"/>
  <c r="DM79" s="1"/>
  <c r="B75" i="7"/>
  <c r="T77" i="5"/>
  <c r="AJ77"/>
  <c r="AX77"/>
  <c r="BB77" s="1"/>
  <c r="BP77"/>
  <c r="BT77" s="1"/>
  <c r="CH77"/>
  <c r="CL77" s="1"/>
  <c r="CZ77"/>
  <c r="DD77" s="1"/>
  <c r="BD77"/>
  <c r="BE77" s="1"/>
  <c r="DK77" s="1"/>
  <c r="CN77"/>
  <c r="CO77" s="1"/>
  <c r="DM77" s="1"/>
  <c r="B73" i="7"/>
  <c r="T75" i="5"/>
  <c r="AJ75"/>
  <c r="AX75"/>
  <c r="BB75" s="1"/>
  <c r="BP75"/>
  <c r="BT75" s="1"/>
  <c r="CH75"/>
  <c r="CL75" s="1"/>
  <c r="CZ75"/>
  <c r="DD75" s="1"/>
  <c r="W75"/>
  <c r="X75" s="1"/>
  <c r="DI75" s="1"/>
  <c r="BD75"/>
  <c r="BE75" s="1"/>
  <c r="DK75" s="1"/>
  <c r="CN75"/>
  <c r="CO75" s="1"/>
  <c r="DM75" s="1"/>
  <c r="B70" i="7"/>
  <c r="T72" i="5"/>
  <c r="AJ72"/>
  <c r="AX72"/>
  <c r="BB72" s="1"/>
  <c r="BP72"/>
  <c r="BT72" s="1"/>
  <c r="CH72"/>
  <c r="CL72" s="1"/>
  <c r="CZ72"/>
  <c r="DD72" s="1"/>
  <c r="BD72"/>
  <c r="BE72" s="1"/>
  <c r="DK72" s="1"/>
  <c r="CN72"/>
  <c r="CO72" s="1"/>
  <c r="DM72" s="1"/>
  <c r="B69" i="7"/>
  <c r="T71" i="5"/>
  <c r="AJ71"/>
  <c r="AX71"/>
  <c r="BB71" s="1"/>
  <c r="BP71"/>
  <c r="BT71" s="1"/>
  <c r="CH71"/>
  <c r="CL71" s="1"/>
  <c r="CZ71"/>
  <c r="DD71" s="1"/>
  <c r="W71"/>
  <c r="X71" s="1"/>
  <c r="DI71" s="1"/>
  <c r="BD71"/>
  <c r="BE71" s="1"/>
  <c r="DK71" s="1"/>
  <c r="CN71"/>
  <c r="CO71" s="1"/>
  <c r="DM71" s="1"/>
  <c r="B67" i="7"/>
  <c r="AE69" i="5"/>
  <c r="AW69"/>
  <c r="BP69"/>
  <c r="BV69"/>
  <c r="BW69" s="1"/>
  <c r="DL69" s="1"/>
  <c r="CZ69"/>
  <c r="DF69"/>
  <c r="DG69" s="1"/>
  <c r="DN69" s="1"/>
  <c r="AI69"/>
  <c r="AX69"/>
  <c r="BD69" s="1"/>
  <c r="BE69" s="1"/>
  <c r="DK69" s="1"/>
  <c r="CH69"/>
  <c r="CN69" s="1"/>
  <c r="CO69" s="1"/>
  <c r="DM69" s="1"/>
  <c r="B64" i="7"/>
  <c r="AI66" i="5"/>
  <c r="AX66"/>
  <c r="BA66" s="1"/>
  <c r="CH66"/>
  <c r="CK66" s="1"/>
  <c r="U66"/>
  <c r="AE66"/>
  <c r="BD66"/>
  <c r="BE66" s="1"/>
  <c r="DK66" s="1"/>
  <c r="BP66"/>
  <c r="BS66" s="1"/>
  <c r="CN66"/>
  <c r="CO66" s="1"/>
  <c r="DM66" s="1"/>
  <c r="CZ66"/>
  <c r="DC66" s="1"/>
  <c r="B62" i="7"/>
  <c r="AI64" i="5"/>
  <c r="AX64"/>
  <c r="BA64" s="1"/>
  <c r="CH64"/>
  <c r="CK64" s="1"/>
  <c r="DT64"/>
  <c r="AE64"/>
  <c r="BD64"/>
  <c r="BE64" s="1"/>
  <c r="DK64" s="1"/>
  <c r="BP64"/>
  <c r="BS64" s="1"/>
  <c r="CN64"/>
  <c r="CO64" s="1"/>
  <c r="DM64" s="1"/>
  <c r="CZ64"/>
  <c r="DC64" s="1"/>
  <c r="B60" i="7"/>
  <c r="AE62" i="5"/>
  <c r="BP62"/>
  <c r="BS62" s="1"/>
  <c r="CZ62"/>
  <c r="DC62" s="1"/>
  <c r="U62"/>
  <c r="AI62"/>
  <c r="AX62"/>
  <c r="BA62" s="1"/>
  <c r="CH62"/>
  <c r="CK62" s="1"/>
  <c r="B58" i="7"/>
  <c r="AE60" i="5"/>
  <c r="BP60"/>
  <c r="BS60" s="1"/>
  <c r="CZ60"/>
  <c r="DC60" s="1"/>
  <c r="U60"/>
  <c r="AI60"/>
  <c r="AX60"/>
  <c r="BA60" s="1"/>
  <c r="CH60"/>
  <c r="CK60" s="1"/>
  <c r="B56" i="7"/>
  <c r="DT58" i="5"/>
  <c r="AE58"/>
  <c r="BD58"/>
  <c r="BE58" s="1"/>
  <c r="DK58" s="1"/>
  <c r="BP58"/>
  <c r="BS58" s="1"/>
  <c r="CN58"/>
  <c r="CO58" s="1"/>
  <c r="DM58" s="1"/>
  <c r="CZ58"/>
  <c r="DC58" s="1"/>
  <c r="U58"/>
  <c r="AI58"/>
  <c r="AL58"/>
  <c r="AM58" s="1"/>
  <c r="DJ58" s="1"/>
  <c r="AX58"/>
  <c r="BA58" s="1"/>
  <c r="BV58"/>
  <c r="BW58" s="1"/>
  <c r="DL58" s="1"/>
  <c r="CH58"/>
  <c r="CK58" s="1"/>
  <c r="DF58"/>
  <c r="DG58" s="1"/>
  <c r="DN58" s="1"/>
  <c r="B54" i="7"/>
  <c r="AE56" i="5"/>
  <c r="BP56"/>
  <c r="BS56" s="1"/>
  <c r="CZ56"/>
  <c r="DC56" s="1"/>
  <c r="U56"/>
  <c r="AI56"/>
  <c r="AX56"/>
  <c r="BA56" s="1"/>
  <c r="CH56"/>
  <c r="CK56" s="1"/>
  <c r="B51" i="7"/>
  <c r="AI53" i="5"/>
  <c r="BP53"/>
  <c r="BS53" s="1"/>
  <c r="CZ53"/>
  <c r="DC53" s="1"/>
  <c r="AE53"/>
  <c r="AL53"/>
  <c r="AM53" s="1"/>
  <c r="DJ53" s="1"/>
  <c r="AX53"/>
  <c r="BA53" s="1"/>
  <c r="BV53"/>
  <c r="BW53" s="1"/>
  <c r="DL53" s="1"/>
  <c r="CH53"/>
  <c r="CK53" s="1"/>
  <c r="DF53"/>
  <c r="DG53" s="1"/>
  <c r="DN53" s="1"/>
  <c r="B50" i="7"/>
  <c r="AI52" i="5"/>
  <c r="BP52"/>
  <c r="BS52" s="1"/>
  <c r="CZ52"/>
  <c r="DC52" s="1"/>
  <c r="AE52"/>
  <c r="AX52"/>
  <c r="BA52" s="1"/>
  <c r="BV52"/>
  <c r="BW52" s="1"/>
  <c r="DL52" s="1"/>
  <c r="CH52"/>
  <c r="CK52" s="1"/>
  <c r="B48" i="7"/>
  <c r="AI50" i="5"/>
  <c r="BP50"/>
  <c r="BS50" s="1"/>
  <c r="CZ50"/>
  <c r="DC50" s="1"/>
  <c r="AE50"/>
  <c r="AL50"/>
  <c r="AM50" s="1"/>
  <c r="DJ50" s="1"/>
  <c r="AX50"/>
  <c r="BA50" s="1"/>
  <c r="BV50"/>
  <c r="BW50" s="1"/>
  <c r="DL50" s="1"/>
  <c r="CH50"/>
  <c r="CK50" s="1"/>
  <c r="DF50"/>
  <c r="DG50" s="1"/>
  <c r="DN50" s="1"/>
  <c r="B46" i="7"/>
  <c r="AI48" i="5"/>
  <c r="BP48"/>
  <c r="BS48" s="1"/>
  <c r="CZ48"/>
  <c r="DC48" s="1"/>
  <c r="AE48"/>
  <c r="AX48"/>
  <c r="BA48" s="1"/>
  <c r="BV48"/>
  <c r="BW48" s="1"/>
  <c r="DL48" s="1"/>
  <c r="CH48"/>
  <c r="CK48" s="1"/>
  <c r="B45" i="7"/>
  <c r="AI47" i="5"/>
  <c r="BP47"/>
  <c r="BS47" s="1"/>
  <c r="CZ47"/>
  <c r="DC47" s="1"/>
  <c r="AE47"/>
  <c r="AL47"/>
  <c r="AM47" s="1"/>
  <c r="DJ47" s="1"/>
  <c r="AX47"/>
  <c r="BA47" s="1"/>
  <c r="BV47"/>
  <c r="BW47" s="1"/>
  <c r="DL47" s="1"/>
  <c r="CH47"/>
  <c r="CK47" s="1"/>
  <c r="DF47"/>
  <c r="DG47" s="1"/>
  <c r="DN47" s="1"/>
  <c r="B43" i="7"/>
  <c r="AI45" i="5"/>
  <c r="BP45"/>
  <c r="BS45" s="1"/>
  <c r="CZ45"/>
  <c r="DC45" s="1"/>
  <c r="AE45"/>
  <c r="AX45"/>
  <c r="BA45" s="1"/>
  <c r="BV45"/>
  <c r="BW45" s="1"/>
  <c r="DL45" s="1"/>
  <c r="CH45"/>
  <c r="CK45" s="1"/>
  <c r="B42" i="7"/>
  <c r="AI44" i="5"/>
  <c r="BP44"/>
  <c r="BS44" s="1"/>
  <c r="CZ44"/>
  <c r="DC44" s="1"/>
  <c r="AE44"/>
  <c r="AL44"/>
  <c r="AM44" s="1"/>
  <c r="DJ44" s="1"/>
  <c r="AX44"/>
  <c r="BA44" s="1"/>
  <c r="BV44"/>
  <c r="BW44" s="1"/>
  <c r="DL44" s="1"/>
  <c r="CH44"/>
  <c r="CK44" s="1"/>
  <c r="DF44"/>
  <c r="DG44" s="1"/>
  <c r="DN44" s="1"/>
  <c r="B41" i="7"/>
  <c r="AI43" i="5"/>
  <c r="BP43"/>
  <c r="BS43" s="1"/>
  <c r="CZ43"/>
  <c r="DC43" s="1"/>
  <c r="AE43"/>
  <c r="AX43"/>
  <c r="BA43" s="1"/>
  <c r="BV43"/>
  <c r="BW43" s="1"/>
  <c r="DL43" s="1"/>
  <c r="CH43"/>
  <c r="CK43" s="1"/>
  <c r="B40" i="7"/>
  <c r="AI42" i="5"/>
  <c r="BP42"/>
  <c r="BS42" s="1"/>
  <c r="CZ42"/>
  <c r="DC42" s="1"/>
  <c r="AE42"/>
  <c r="AL42"/>
  <c r="AM42" s="1"/>
  <c r="DJ42" s="1"/>
  <c r="AX42"/>
  <c r="BA42" s="1"/>
  <c r="BV42"/>
  <c r="BW42" s="1"/>
  <c r="DL42" s="1"/>
  <c r="CH42"/>
  <c r="CK42" s="1"/>
  <c r="DF42"/>
  <c r="DG42" s="1"/>
  <c r="DN42" s="1"/>
  <c r="B39" i="7"/>
  <c r="AI41" i="5"/>
  <c r="BP41"/>
  <c r="BS41" s="1"/>
  <c r="CZ41"/>
  <c r="DC41" s="1"/>
  <c r="AE41"/>
  <c r="AX41"/>
  <c r="BA41" s="1"/>
  <c r="BV41"/>
  <c r="BW41" s="1"/>
  <c r="DL41" s="1"/>
  <c r="CH41"/>
  <c r="CK41" s="1"/>
  <c r="B38" i="7"/>
  <c r="T40" i="5"/>
  <c r="AL40"/>
  <c r="AM40" s="1"/>
  <c r="DJ40" s="1"/>
  <c r="AX40"/>
  <c r="BD40" s="1"/>
  <c r="BE40" s="1"/>
  <c r="DK40" s="1"/>
  <c r="CH40"/>
  <c r="CK40" s="1"/>
  <c r="AJ40"/>
  <c r="BP40"/>
  <c r="BS40" s="1"/>
  <c r="CZ40"/>
  <c r="DC40" s="1"/>
  <c r="B37" i="7"/>
  <c r="T39" i="5"/>
  <c r="AL39"/>
  <c r="AM39" s="1"/>
  <c r="DJ39" s="1"/>
  <c r="AX39"/>
  <c r="BD39" s="1"/>
  <c r="BE39" s="1"/>
  <c r="DK39" s="1"/>
  <c r="BP39"/>
  <c r="BV39" s="1"/>
  <c r="BW39" s="1"/>
  <c r="DL39" s="1"/>
  <c r="CH39"/>
  <c r="CN39" s="1"/>
  <c r="CO39" s="1"/>
  <c r="DM39" s="1"/>
  <c r="CZ39"/>
  <c r="DF39" s="1"/>
  <c r="DG39" s="1"/>
  <c r="DN39" s="1"/>
  <c r="B36" i="7"/>
  <c r="T38" i="5"/>
  <c r="AL38"/>
  <c r="AM38" s="1"/>
  <c r="DJ38" s="1"/>
  <c r="AX38"/>
  <c r="BD38" s="1"/>
  <c r="BE38" s="1"/>
  <c r="DK38" s="1"/>
  <c r="BP38"/>
  <c r="BV38" s="1"/>
  <c r="BW38" s="1"/>
  <c r="DL38" s="1"/>
  <c r="CH38"/>
  <c r="CN38" s="1"/>
  <c r="CO38" s="1"/>
  <c r="DM38" s="1"/>
  <c r="CZ38"/>
  <c r="DF38" s="1"/>
  <c r="DG38" s="1"/>
  <c r="DN38" s="1"/>
  <c r="W38"/>
  <c r="X38" s="1"/>
  <c r="DI38" s="1"/>
  <c r="BB38"/>
  <c r="CL38"/>
  <c r="B35" i="7"/>
  <c r="T37" i="5"/>
  <c r="AL37"/>
  <c r="AM37" s="1"/>
  <c r="DJ37" s="1"/>
  <c r="AX37"/>
  <c r="BD37" s="1"/>
  <c r="BE37" s="1"/>
  <c r="DK37" s="1"/>
  <c r="BP37"/>
  <c r="BV37" s="1"/>
  <c r="BW37" s="1"/>
  <c r="DL37" s="1"/>
  <c r="CH37"/>
  <c r="CN37" s="1"/>
  <c r="CO37" s="1"/>
  <c r="DM37" s="1"/>
  <c r="CZ37"/>
  <c r="DF37" s="1"/>
  <c r="DG37" s="1"/>
  <c r="DN37" s="1"/>
  <c r="DT37"/>
  <c r="EH37" s="1"/>
  <c r="EL37" s="1"/>
  <c r="B34" i="7"/>
  <c r="T36" i="5"/>
  <c r="AL36"/>
  <c r="AM36" s="1"/>
  <c r="DJ36" s="1"/>
  <c r="AX36"/>
  <c r="BD36" s="1"/>
  <c r="BE36" s="1"/>
  <c r="DK36" s="1"/>
  <c r="BP36"/>
  <c r="BV36" s="1"/>
  <c r="BW36" s="1"/>
  <c r="DL36" s="1"/>
  <c r="CH36"/>
  <c r="CN36" s="1"/>
  <c r="CO36" s="1"/>
  <c r="DM36" s="1"/>
  <c r="CZ36"/>
  <c r="DF36" s="1"/>
  <c r="DG36" s="1"/>
  <c r="DN36" s="1"/>
  <c r="AJ36"/>
  <c r="BT36"/>
  <c r="DD36"/>
  <c r="B33" i="7"/>
  <c r="T35" i="5"/>
  <c r="AL35"/>
  <c r="AM35" s="1"/>
  <c r="DJ35" s="1"/>
  <c r="AX35"/>
  <c r="BD35" s="1"/>
  <c r="BE35" s="1"/>
  <c r="DK35" s="1"/>
  <c r="BP35"/>
  <c r="BV35" s="1"/>
  <c r="BW35" s="1"/>
  <c r="DL35" s="1"/>
  <c r="CH35"/>
  <c r="CN35" s="1"/>
  <c r="CO35" s="1"/>
  <c r="DM35" s="1"/>
  <c r="CZ35"/>
  <c r="DF35" s="1"/>
  <c r="DG35" s="1"/>
  <c r="DN35" s="1"/>
  <c r="B32" i="7"/>
  <c r="T34" i="5"/>
  <c r="AL34"/>
  <c r="AM34" s="1"/>
  <c r="DJ34" s="1"/>
  <c r="AX34"/>
  <c r="BD34" s="1"/>
  <c r="BE34" s="1"/>
  <c r="DK34" s="1"/>
  <c r="BP34"/>
  <c r="BV34" s="1"/>
  <c r="BW34" s="1"/>
  <c r="DL34" s="1"/>
  <c r="CH34"/>
  <c r="CN34" s="1"/>
  <c r="CO34" s="1"/>
  <c r="DM34" s="1"/>
  <c r="CZ34"/>
  <c r="DF34" s="1"/>
  <c r="DG34" s="1"/>
  <c r="DN34" s="1"/>
  <c r="W34"/>
  <c r="X34" s="1"/>
  <c r="DI34" s="1"/>
  <c r="BB34"/>
  <c r="CL34"/>
  <c r="B31" i="7"/>
  <c r="T33" i="5"/>
  <c r="AL33"/>
  <c r="AM33" s="1"/>
  <c r="DJ33" s="1"/>
  <c r="AX33"/>
  <c r="BD33" s="1"/>
  <c r="BE33" s="1"/>
  <c r="DK33" s="1"/>
  <c r="BP33"/>
  <c r="BV33" s="1"/>
  <c r="BW33" s="1"/>
  <c r="DL33" s="1"/>
  <c r="CH33"/>
  <c r="CN33" s="1"/>
  <c r="CO33" s="1"/>
  <c r="DM33" s="1"/>
  <c r="CZ33"/>
  <c r="DF33" s="1"/>
  <c r="DG33" s="1"/>
  <c r="DN33" s="1"/>
  <c r="DT33"/>
  <c r="EH33" s="1"/>
  <c r="EL33" s="1"/>
  <c r="B30" i="7"/>
  <c r="T32" i="5"/>
  <c r="AL32"/>
  <c r="AM32" s="1"/>
  <c r="DJ32" s="1"/>
  <c r="AX32"/>
  <c r="BD32" s="1"/>
  <c r="BE32" s="1"/>
  <c r="DK32" s="1"/>
  <c r="BP32"/>
  <c r="BV32" s="1"/>
  <c r="BW32" s="1"/>
  <c r="DL32" s="1"/>
  <c r="CH32"/>
  <c r="CN32" s="1"/>
  <c r="CO32" s="1"/>
  <c r="DM32" s="1"/>
  <c r="CZ32"/>
  <c r="DF32" s="1"/>
  <c r="DG32" s="1"/>
  <c r="DN32" s="1"/>
  <c r="AJ32"/>
  <c r="BT32"/>
  <c r="DD32"/>
  <c r="B29" i="7"/>
  <c r="T31" i="5"/>
  <c r="AL31"/>
  <c r="AM31" s="1"/>
  <c r="DJ31" s="1"/>
  <c r="AX31"/>
  <c r="BD31" s="1"/>
  <c r="BE31" s="1"/>
  <c r="DK31" s="1"/>
  <c r="BP31"/>
  <c r="BV31" s="1"/>
  <c r="BW31" s="1"/>
  <c r="DL31" s="1"/>
  <c r="CH31"/>
  <c r="CL31" s="1"/>
  <c r="CZ31"/>
  <c r="DF31" s="1"/>
  <c r="DG31" s="1"/>
  <c r="DN31" s="1"/>
  <c r="B28" i="7"/>
  <c r="T30" i="5"/>
  <c r="AL30"/>
  <c r="AM30" s="1"/>
  <c r="DJ30" s="1"/>
  <c r="AX30"/>
  <c r="BD30" s="1"/>
  <c r="BE30" s="1"/>
  <c r="DK30" s="1"/>
  <c r="BP30"/>
  <c r="BT30" s="1"/>
  <c r="CH30"/>
  <c r="CN30" s="1"/>
  <c r="CO30" s="1"/>
  <c r="DM30" s="1"/>
  <c r="CZ30"/>
  <c r="DF30" s="1"/>
  <c r="DG30" s="1"/>
  <c r="DN30" s="1"/>
  <c r="B27" i="7"/>
  <c r="T29" i="5"/>
  <c r="AJ29"/>
  <c r="BP29"/>
  <c r="BT29" s="1"/>
  <c r="CZ29"/>
  <c r="DD29" s="1"/>
  <c r="AX29"/>
  <c r="BD29" s="1"/>
  <c r="BE29" s="1"/>
  <c r="DK29" s="1"/>
  <c r="CH29"/>
  <c r="CN29" s="1"/>
  <c r="CO29" s="1"/>
  <c r="DM29" s="1"/>
  <c r="DT29"/>
  <c r="B26" i="7"/>
  <c r="T28" i="5"/>
  <c r="AL28"/>
  <c r="AM28" s="1"/>
  <c r="DJ28" s="1"/>
  <c r="DF28"/>
  <c r="DG28" s="1"/>
  <c r="DN28" s="1"/>
  <c r="AJ28"/>
  <c r="BP28"/>
  <c r="BV28" s="1"/>
  <c r="BW28" s="1"/>
  <c r="DL28" s="1"/>
  <c r="BT28"/>
  <c r="CZ28"/>
  <c r="DD28"/>
  <c r="AX28"/>
  <c r="BD28" s="1"/>
  <c r="BE28" s="1"/>
  <c r="DK28" s="1"/>
  <c r="BB28"/>
  <c r="CH28"/>
  <c r="CN28" s="1"/>
  <c r="CO28" s="1"/>
  <c r="DM28" s="1"/>
  <c r="CL28"/>
  <c r="B25" i="7"/>
  <c r="T27" i="5"/>
  <c r="AJ27"/>
  <c r="AX27"/>
  <c r="BB27"/>
  <c r="BP27"/>
  <c r="BT27"/>
  <c r="CH27"/>
  <c r="CL27"/>
  <c r="CZ27"/>
  <c r="DD27"/>
  <c r="AL27"/>
  <c r="AM27" s="1"/>
  <c r="DJ27" s="1"/>
  <c r="BD27"/>
  <c r="BE27" s="1"/>
  <c r="DK27" s="1"/>
  <c r="BV27"/>
  <c r="BW27" s="1"/>
  <c r="DL27" s="1"/>
  <c r="CN27"/>
  <c r="CO27" s="1"/>
  <c r="DM27" s="1"/>
  <c r="DF27"/>
  <c r="DG27" s="1"/>
  <c r="DN27" s="1"/>
  <c r="B24" i="7"/>
  <c r="T26" i="5"/>
  <c r="AJ26"/>
  <c r="AX26"/>
  <c r="BB26"/>
  <c r="BP26"/>
  <c r="BT26"/>
  <c r="CH26"/>
  <c r="CL26"/>
  <c r="CZ26"/>
  <c r="DD26"/>
  <c r="W26"/>
  <c r="X26" s="1"/>
  <c r="DI26" s="1"/>
  <c r="AL26"/>
  <c r="AM26" s="1"/>
  <c r="DJ26" s="1"/>
  <c r="BD26"/>
  <c r="BE26" s="1"/>
  <c r="DK26" s="1"/>
  <c r="BV26"/>
  <c r="BW26" s="1"/>
  <c r="DL26" s="1"/>
  <c r="CN26"/>
  <c r="CO26" s="1"/>
  <c r="DM26" s="1"/>
  <c r="DF26"/>
  <c r="DG26" s="1"/>
  <c r="DN26" s="1"/>
  <c r="AW105"/>
  <c r="AE105"/>
  <c r="R105"/>
  <c r="DC103"/>
  <c r="BS103"/>
  <c r="AC103"/>
  <c r="AI103"/>
  <c r="DA102"/>
  <c r="DC102"/>
  <c r="BS102"/>
  <c r="AC102"/>
  <c r="AI102"/>
  <c r="AC101"/>
  <c r="AW100"/>
  <c r="AC99"/>
  <c r="AW98"/>
  <c r="AC97"/>
  <c r="DC105"/>
  <c r="AE104"/>
  <c r="R104"/>
  <c r="CK103"/>
  <c r="AW103"/>
  <c r="AS103"/>
  <c r="CI102"/>
  <c r="CK102"/>
  <c r="AS102"/>
  <c r="BA102"/>
  <c r="AS101"/>
  <c r="AE100"/>
  <c r="AS99"/>
  <c r="AE98"/>
  <c r="AS97"/>
  <c r="CK105"/>
  <c r="BS105"/>
  <c r="AS105"/>
  <c r="BA105"/>
  <c r="AC105"/>
  <c r="AI105"/>
  <c r="CK104"/>
  <c r="AW104"/>
  <c r="BA104"/>
  <c r="AC104"/>
  <c r="AI104"/>
  <c r="AE103"/>
  <c r="R103"/>
  <c r="AW102"/>
  <c r="AE102"/>
  <c r="R102"/>
  <c r="AW101"/>
  <c r="AE101"/>
  <c r="AS100"/>
  <c r="AC100"/>
  <c r="AW99"/>
  <c r="AE99"/>
  <c r="AS98"/>
  <c r="AC98"/>
  <c r="AW97"/>
  <c r="AE97"/>
  <c r="AS96"/>
  <c r="AC96"/>
  <c r="AW95"/>
  <c r="AE95"/>
  <c r="AS94"/>
  <c r="AC94"/>
  <c r="AW93"/>
  <c r="AE93"/>
  <c r="AS92"/>
  <c r="AC92"/>
  <c r="AW91"/>
  <c r="AE91"/>
  <c r="AS90"/>
  <c r="AC90"/>
  <c r="AW89"/>
  <c r="AE89"/>
  <c r="AS88"/>
  <c r="AC88"/>
  <c r="AW87"/>
  <c r="AE87"/>
  <c r="AS86"/>
  <c r="AC86"/>
  <c r="AW85"/>
  <c r="AE85"/>
  <c r="AS84"/>
  <c r="AC84"/>
  <c r="AW83"/>
  <c r="AE83"/>
  <c r="R83"/>
  <c r="AW82"/>
  <c r="AE82"/>
  <c r="R82"/>
  <c r="AW81"/>
  <c r="AE81"/>
  <c r="R81"/>
  <c r="AW80"/>
  <c r="AE80"/>
  <c r="R80"/>
  <c r="AW79"/>
  <c r="AE79"/>
  <c r="R79"/>
  <c r="AW78"/>
  <c r="AE78"/>
  <c r="R78"/>
  <c r="AW77"/>
  <c r="AE77"/>
  <c r="R77"/>
  <c r="AW76"/>
  <c r="AE76"/>
  <c r="R76"/>
  <c r="AW75"/>
  <c r="AE75"/>
  <c r="R75"/>
  <c r="AW74"/>
  <c r="AE74"/>
  <c r="R74"/>
  <c r="AW73"/>
  <c r="AE73"/>
  <c r="R73"/>
  <c r="AW72"/>
  <c r="AE72"/>
  <c r="R72"/>
  <c r="AW71"/>
  <c r="AE71"/>
  <c r="R71"/>
  <c r="DA70"/>
  <c r="DC70"/>
  <c r="CI70"/>
  <c r="CK70"/>
  <c r="BQ70"/>
  <c r="BS70"/>
  <c r="AW70"/>
  <c r="CK69"/>
  <c r="BA69"/>
  <c r="AW68"/>
  <c r="CK67"/>
  <c r="BA67"/>
  <c r="AW66"/>
  <c r="CK65"/>
  <c r="BA65"/>
  <c r="AW64"/>
  <c r="AW96"/>
  <c r="AE96"/>
  <c r="AS95"/>
  <c r="AC95"/>
  <c r="AW94"/>
  <c r="AE94"/>
  <c r="AS93"/>
  <c r="AC93"/>
  <c r="AW92"/>
  <c r="AE92"/>
  <c r="AS91"/>
  <c r="AC91"/>
  <c r="AW90"/>
  <c r="AE90"/>
  <c r="AS89"/>
  <c r="AC89"/>
  <c r="AW88"/>
  <c r="AE88"/>
  <c r="AS87"/>
  <c r="AC87"/>
  <c r="AW86"/>
  <c r="AE86"/>
  <c r="AS85"/>
  <c r="AC85"/>
  <c r="AW84"/>
  <c r="AE84"/>
  <c r="CI83"/>
  <c r="CK83"/>
  <c r="BQ83"/>
  <c r="BS83"/>
  <c r="AS83"/>
  <c r="AY83" s="1"/>
  <c r="BA83"/>
  <c r="AC83"/>
  <c r="AG83" s="1"/>
  <c r="AI83"/>
  <c r="DA82"/>
  <c r="DC82"/>
  <c r="CI82"/>
  <c r="CK82"/>
  <c r="BQ82"/>
  <c r="BS82"/>
  <c r="AS82"/>
  <c r="AY82" s="1"/>
  <c r="BA82"/>
  <c r="AC82"/>
  <c r="AG82" s="1"/>
  <c r="AI82"/>
  <c r="DA81"/>
  <c r="DC81"/>
  <c r="CI81"/>
  <c r="CK81"/>
  <c r="BQ81"/>
  <c r="BS81"/>
  <c r="AS81"/>
  <c r="AY81" s="1"/>
  <c r="BA81"/>
  <c r="AC81"/>
  <c r="AG81" s="1"/>
  <c r="AI81"/>
  <c r="DA80"/>
  <c r="DC80"/>
  <c r="CI80"/>
  <c r="CK80"/>
  <c r="BQ80"/>
  <c r="BS80"/>
  <c r="AS80"/>
  <c r="AY80" s="1"/>
  <c r="BA80"/>
  <c r="AC80"/>
  <c r="AG80" s="1"/>
  <c r="AI80"/>
  <c r="DA79"/>
  <c r="DC79"/>
  <c r="CI79"/>
  <c r="CK79"/>
  <c r="BQ79"/>
  <c r="BS79"/>
  <c r="AS79"/>
  <c r="AY79" s="1"/>
  <c r="BA79"/>
  <c r="AC79"/>
  <c r="AG79" s="1"/>
  <c r="AI79"/>
  <c r="DA78"/>
  <c r="DC78"/>
  <c r="CI78"/>
  <c r="CK78"/>
  <c r="BQ78"/>
  <c r="BS78"/>
  <c r="AS78"/>
  <c r="AY78" s="1"/>
  <c r="BA78"/>
  <c r="AC78"/>
  <c r="AG78" s="1"/>
  <c r="AI78"/>
  <c r="DA77"/>
  <c r="DC77"/>
  <c r="CI77"/>
  <c r="CK77"/>
  <c r="BQ77"/>
  <c r="BS77"/>
  <c r="AS77"/>
  <c r="AY77" s="1"/>
  <c r="BA77"/>
  <c r="AC77"/>
  <c r="AG77" s="1"/>
  <c r="AI77"/>
  <c r="DA76"/>
  <c r="DC76"/>
  <c r="CI76"/>
  <c r="CK76"/>
  <c r="BQ76"/>
  <c r="BS76"/>
  <c r="AS76"/>
  <c r="AY76" s="1"/>
  <c r="BA76"/>
  <c r="AC76"/>
  <c r="AG76" s="1"/>
  <c r="AI76"/>
  <c r="DA75"/>
  <c r="DC75"/>
  <c r="CI75"/>
  <c r="CK75"/>
  <c r="BQ75"/>
  <c r="BS75"/>
  <c r="AS75"/>
  <c r="AY75" s="1"/>
  <c r="BA75"/>
  <c r="AC75"/>
  <c r="AI75"/>
  <c r="DC74"/>
  <c r="CK74"/>
  <c r="BS74"/>
  <c r="AS74"/>
  <c r="BA74"/>
  <c r="AC74"/>
  <c r="AI74"/>
  <c r="DC73"/>
  <c r="CK73"/>
  <c r="BS73"/>
  <c r="AS73"/>
  <c r="BA73"/>
  <c r="AC73"/>
  <c r="AI73"/>
  <c r="DC72"/>
  <c r="CK72"/>
  <c r="BS72"/>
  <c r="AS72"/>
  <c r="BA72"/>
  <c r="AC72"/>
  <c r="AI72"/>
  <c r="DC71"/>
  <c r="CK71"/>
  <c r="BS71"/>
  <c r="AS71"/>
  <c r="BA71"/>
  <c r="AC71"/>
  <c r="AI71"/>
  <c r="DC69"/>
  <c r="BS69"/>
  <c r="DC67"/>
  <c r="BS67"/>
  <c r="DC65"/>
  <c r="BS65"/>
  <c r="DC63"/>
  <c r="BS63"/>
  <c r="DC61"/>
  <c r="BS61"/>
  <c r="DC59"/>
  <c r="BS59"/>
  <c r="DC57"/>
  <c r="BS57"/>
  <c r="DC55"/>
  <c r="BS55"/>
  <c r="AC54"/>
  <c r="AG54" s="1"/>
  <c r="T54"/>
  <c r="AC53"/>
  <c r="AG53" s="1"/>
  <c r="T53"/>
  <c r="AC52"/>
  <c r="AG52" s="1"/>
  <c r="T52"/>
  <c r="AC51"/>
  <c r="AG51" s="1"/>
  <c r="T51"/>
  <c r="AC50"/>
  <c r="AG50" s="1"/>
  <c r="T50"/>
  <c r="AC49"/>
  <c r="AG49" s="1"/>
  <c r="T49"/>
  <c r="AC48"/>
  <c r="AG48" s="1"/>
  <c r="T48"/>
  <c r="AC47"/>
  <c r="AG47" s="1"/>
  <c r="T47"/>
  <c r="AC46"/>
  <c r="AG46" s="1"/>
  <c r="T46"/>
  <c r="AC45"/>
  <c r="AG45" s="1"/>
  <c r="T45"/>
  <c r="AC44"/>
  <c r="AG44" s="1"/>
  <c r="T44"/>
  <c r="AC43"/>
  <c r="AG43" s="1"/>
  <c r="T43"/>
  <c r="AC42"/>
  <c r="AG42" s="1"/>
  <c r="T42"/>
  <c r="AC41"/>
  <c r="AG41" s="1"/>
  <c r="T41"/>
  <c r="AW40"/>
  <c r="AE40"/>
  <c r="AS39"/>
  <c r="AC39"/>
  <c r="AW38"/>
  <c r="AE38"/>
  <c r="AS37"/>
  <c r="AC37"/>
  <c r="AW36"/>
  <c r="AE36"/>
  <c r="AS35"/>
  <c r="AC35"/>
  <c r="AW34"/>
  <c r="AE34"/>
  <c r="AS33"/>
  <c r="AC33"/>
  <c r="AW32"/>
  <c r="AE32"/>
  <c r="CI31"/>
  <c r="CK31"/>
  <c r="BQ31"/>
  <c r="BS31"/>
  <c r="AS31"/>
  <c r="BA31"/>
  <c r="AC31"/>
  <c r="AI31"/>
  <c r="DA30"/>
  <c r="DC30"/>
  <c r="CI30"/>
  <c r="CK30"/>
  <c r="BQ30"/>
  <c r="BS30"/>
  <c r="AS30"/>
  <c r="BA30"/>
  <c r="AC30"/>
  <c r="AI30"/>
  <c r="CI29"/>
  <c r="CK29"/>
  <c r="AS29"/>
  <c r="BA29"/>
  <c r="CI28"/>
  <c r="CK28"/>
  <c r="AS28"/>
  <c r="BA28"/>
  <c r="CK63"/>
  <c r="BA63"/>
  <c r="AW62"/>
  <c r="CK61"/>
  <c r="BA61"/>
  <c r="AW60"/>
  <c r="CK59"/>
  <c r="BA59"/>
  <c r="AW58"/>
  <c r="CK57"/>
  <c r="BA57"/>
  <c r="AW56"/>
  <c r="CK55"/>
  <c r="BA55"/>
  <c r="AW54"/>
  <c r="AS54"/>
  <c r="AW53"/>
  <c r="AS53"/>
  <c r="AW52"/>
  <c r="AS52"/>
  <c r="AW51"/>
  <c r="AS51"/>
  <c r="AW50"/>
  <c r="AS50"/>
  <c r="AW49"/>
  <c r="AS49"/>
  <c r="AW48"/>
  <c r="AS48"/>
  <c r="AW47"/>
  <c r="AS47"/>
  <c r="AW46"/>
  <c r="AS46"/>
  <c r="AW45"/>
  <c r="AS45"/>
  <c r="AW44"/>
  <c r="AS44"/>
  <c r="AW43"/>
  <c r="AS43"/>
  <c r="AW42"/>
  <c r="AS42"/>
  <c r="AW41"/>
  <c r="AS41"/>
  <c r="BQ40"/>
  <c r="AS40"/>
  <c r="AC40"/>
  <c r="AW39"/>
  <c r="AE39"/>
  <c r="AS38"/>
  <c r="AC38"/>
  <c r="AW37"/>
  <c r="AE37"/>
  <c r="AS36"/>
  <c r="AC36"/>
  <c r="AW35"/>
  <c r="AE35"/>
  <c r="AS34"/>
  <c r="AC34"/>
  <c r="AW33"/>
  <c r="AE33"/>
  <c r="AS32"/>
  <c r="AC32"/>
  <c r="AW31"/>
  <c r="AE31"/>
  <c r="R31"/>
  <c r="AW30"/>
  <c r="AE30"/>
  <c r="DA29"/>
  <c r="DC29"/>
  <c r="BQ29"/>
  <c r="BS29"/>
  <c r="AC29"/>
  <c r="AI29"/>
  <c r="DA28"/>
  <c r="DC28"/>
  <c r="BQ28"/>
  <c r="BS28"/>
  <c r="AC28"/>
  <c r="AI28"/>
  <c r="R30"/>
  <c r="AW29"/>
  <c r="AE29"/>
  <c r="R29"/>
  <c r="AW28"/>
  <c r="AE28"/>
  <c r="R28"/>
  <c r="AW27"/>
  <c r="AE27"/>
  <c r="R27"/>
  <c r="AW26"/>
  <c r="AE26"/>
  <c r="R26"/>
  <c r="FE82"/>
  <c r="FE80"/>
  <c r="FE78"/>
  <c r="FE76"/>
  <c r="J103" i="7"/>
  <c r="J101"/>
  <c r="J99"/>
  <c r="J97"/>
  <c r="J95"/>
  <c r="J93"/>
  <c r="J91"/>
  <c r="J89"/>
  <c r="DA27" i="5"/>
  <c r="DC27"/>
  <c r="CI27"/>
  <c r="CK27"/>
  <c r="BQ27"/>
  <c r="BS27"/>
  <c r="AS27"/>
  <c r="BA27"/>
  <c r="AC27"/>
  <c r="AG27" s="1"/>
  <c r="AI27"/>
  <c r="DA26"/>
  <c r="DC26"/>
  <c r="CI26"/>
  <c r="CK26"/>
  <c r="BQ26"/>
  <c r="BS26"/>
  <c r="AS26"/>
  <c r="AY26" s="1"/>
  <c r="BA26"/>
  <c r="AC26"/>
  <c r="AI26"/>
  <c r="FE83"/>
  <c r="FE81"/>
  <c r="FE79"/>
  <c r="FE77"/>
  <c r="ET11"/>
  <c r="ET7"/>
  <c r="DZ105"/>
  <c r="DR105"/>
  <c r="DO105"/>
  <c r="DQ105"/>
  <c r="DS105"/>
  <c r="DP105"/>
  <c r="DA105"/>
  <c r="CI105"/>
  <c r="AY105"/>
  <c r="AG105"/>
  <c r="DA104"/>
  <c r="BQ104"/>
  <c r="AG104"/>
  <c r="DP98"/>
  <c r="DR98"/>
  <c r="DP83"/>
  <c r="ER83"/>
  <c r="EV83" s="1"/>
  <c r="AY103"/>
  <c r="DP97"/>
  <c r="DR97"/>
  <c r="DP95"/>
  <c r="DR95"/>
  <c r="DP93"/>
  <c r="DR93"/>
  <c r="DP91"/>
  <c r="DR91"/>
  <c r="DP89"/>
  <c r="DR89"/>
  <c r="DP87"/>
  <c r="DR87"/>
  <c r="DP85"/>
  <c r="DR85"/>
  <c r="DR83"/>
  <c r="M101"/>
  <c r="R101" s="1"/>
  <c r="S101"/>
  <c r="U101"/>
  <c r="M100"/>
  <c r="R100" s="1"/>
  <c r="S100"/>
  <c r="U100"/>
  <c r="M99"/>
  <c r="R99" s="1"/>
  <c r="S99"/>
  <c r="U99"/>
  <c r="M98"/>
  <c r="R98" s="1"/>
  <c r="S98"/>
  <c r="U98"/>
  <c r="M97"/>
  <c r="R97" s="1"/>
  <c r="S97"/>
  <c r="U97"/>
  <c r="M96"/>
  <c r="R96" s="1"/>
  <c r="S96"/>
  <c r="U96"/>
  <c r="M95"/>
  <c r="R95" s="1"/>
  <c r="S95"/>
  <c r="U95"/>
  <c r="M94"/>
  <c r="R94" s="1"/>
  <c r="S94"/>
  <c r="U94"/>
  <c r="M93"/>
  <c r="R93" s="1"/>
  <c r="S93"/>
  <c r="U93"/>
  <c r="M92"/>
  <c r="R92" s="1"/>
  <c r="S92"/>
  <c r="U92"/>
  <c r="M91"/>
  <c r="R91" s="1"/>
  <c r="S91"/>
  <c r="U91"/>
  <c r="M90"/>
  <c r="R90" s="1"/>
  <c r="S90"/>
  <c r="U90"/>
  <c r="M89"/>
  <c r="R89" s="1"/>
  <c r="S89"/>
  <c r="U89"/>
  <c r="M88"/>
  <c r="R88" s="1"/>
  <c r="S88"/>
  <c r="U88"/>
  <c r="M87"/>
  <c r="R87" s="1"/>
  <c r="S87"/>
  <c r="U87"/>
  <c r="M86"/>
  <c r="R86" s="1"/>
  <c r="S86"/>
  <c r="U86"/>
  <c r="M85"/>
  <c r="R85" s="1"/>
  <c r="S85"/>
  <c r="U85"/>
  <c r="M84"/>
  <c r="R84" s="1"/>
  <c r="S84"/>
  <c r="U84"/>
  <c r="BJ105"/>
  <c r="BK105" s="1"/>
  <c r="BQ105" s="1"/>
  <c r="CB104"/>
  <c r="CC104" s="1"/>
  <c r="CI104" s="1"/>
  <c r="AR104"/>
  <c r="AS104" s="1"/>
  <c r="AY104" s="1"/>
  <c r="CT103"/>
  <c r="CU103" s="1"/>
  <c r="DA103" s="1"/>
  <c r="CB103"/>
  <c r="CC103" s="1"/>
  <c r="CI103" s="1"/>
  <c r="BJ103"/>
  <c r="BK103" s="1"/>
  <c r="BQ103" s="1"/>
  <c r="BJ102"/>
  <c r="BK102" s="1"/>
  <c r="BQ102" s="1"/>
  <c r="EU105"/>
  <c r="EM105"/>
  <c r="EQ105" s="1"/>
  <c r="EK105"/>
  <c r="EC105"/>
  <c r="EG105" s="1"/>
  <c r="EA105"/>
  <c r="EB105" s="1"/>
  <c r="DE105"/>
  <c r="CM105"/>
  <c r="BU105"/>
  <c r="BC105"/>
  <c r="AK105"/>
  <c r="U105"/>
  <c r="S105"/>
  <c r="DH105" s="1"/>
  <c r="EU104"/>
  <c r="EK104"/>
  <c r="DE104"/>
  <c r="DC104"/>
  <c r="CM104"/>
  <c r="BU104"/>
  <c r="BS104"/>
  <c r="BC104"/>
  <c r="AK104"/>
  <c r="U104"/>
  <c r="S104"/>
  <c r="EU103"/>
  <c r="EK103"/>
  <c r="DE103"/>
  <c r="CM103"/>
  <c r="BU103"/>
  <c r="BC103"/>
  <c r="BA103"/>
  <c r="AK103"/>
  <c r="U103"/>
  <c r="S103"/>
  <c r="EU102"/>
  <c r="EK102"/>
  <c r="DE102"/>
  <c r="CM102"/>
  <c r="BU102"/>
  <c r="BC102"/>
  <c r="AK102"/>
  <c r="U102"/>
  <c r="S102"/>
  <c r="DH102" s="1"/>
  <c r="EU101"/>
  <c r="EK101"/>
  <c r="ED101"/>
  <c r="EP100"/>
  <c r="ED100"/>
  <c r="EP99"/>
  <c r="ED99"/>
  <c r="EP98"/>
  <c r="ED98"/>
  <c r="EP97"/>
  <c r="ED97"/>
  <c r="EP96"/>
  <c r="ED96"/>
  <c r="EP95"/>
  <c r="ED95"/>
  <c r="EP94"/>
  <c r="ED94"/>
  <c r="EP93"/>
  <c r="ED93"/>
  <c r="EP92"/>
  <c r="ED92"/>
  <c r="EP91"/>
  <c r="ED91"/>
  <c r="EP90"/>
  <c r="ED90"/>
  <c r="EP89"/>
  <c r="ED89"/>
  <c r="EP88"/>
  <c r="ED88"/>
  <c r="EP87"/>
  <c r="ED87"/>
  <c r="EP86"/>
  <c r="ED86"/>
  <c r="EP85"/>
  <c r="ED85"/>
  <c r="EP84"/>
  <c r="ED84"/>
  <c r="DC101"/>
  <c r="DE101"/>
  <c r="CK101"/>
  <c r="CM101"/>
  <c r="BS101"/>
  <c r="BU101"/>
  <c r="BA101"/>
  <c r="BC101"/>
  <c r="AI101"/>
  <c r="AK101"/>
  <c r="DC100"/>
  <c r="DE100"/>
  <c r="ES100"/>
  <c r="EU100"/>
  <c r="CK100"/>
  <c r="CM100"/>
  <c r="BS100"/>
  <c r="BU100"/>
  <c r="EI100"/>
  <c r="EK100"/>
  <c r="BA100"/>
  <c r="BC100"/>
  <c r="AI100"/>
  <c r="AK100"/>
  <c r="DC99"/>
  <c r="DE99"/>
  <c r="ES99"/>
  <c r="EU99"/>
  <c r="CK99"/>
  <c r="CM99"/>
  <c r="BS99"/>
  <c r="BU99"/>
  <c r="EI99"/>
  <c r="EK99"/>
  <c r="BA99"/>
  <c r="BC99"/>
  <c r="AI99"/>
  <c r="AK99"/>
  <c r="DC98"/>
  <c r="DE98"/>
  <c r="ES98"/>
  <c r="EU98"/>
  <c r="CK98"/>
  <c r="CM98"/>
  <c r="BS98"/>
  <c r="BU98"/>
  <c r="EI98"/>
  <c r="EK98"/>
  <c r="BA98"/>
  <c r="BC98"/>
  <c r="AI98"/>
  <c r="AK98"/>
  <c r="DO98"/>
  <c r="DQ98"/>
  <c r="DS98"/>
  <c r="DC97"/>
  <c r="DE97"/>
  <c r="ES97"/>
  <c r="EU97"/>
  <c r="CK97"/>
  <c r="CM97"/>
  <c r="BS97"/>
  <c r="BU97"/>
  <c r="EI97"/>
  <c r="EK97"/>
  <c r="BA97"/>
  <c r="BC97"/>
  <c r="AI97"/>
  <c r="AK97"/>
  <c r="DO97"/>
  <c r="DQ97"/>
  <c r="DS97"/>
  <c r="DC96"/>
  <c r="DE96"/>
  <c r="ES96"/>
  <c r="EU96"/>
  <c r="CK96"/>
  <c r="CM96"/>
  <c r="BS96"/>
  <c r="BU96"/>
  <c r="EI96"/>
  <c r="EK96"/>
  <c r="BA96"/>
  <c r="BC96"/>
  <c r="AI96"/>
  <c r="AK96"/>
  <c r="DY95"/>
  <c r="EA95"/>
  <c r="EB95" s="1"/>
  <c r="EC95"/>
  <c r="EG95" s="1"/>
  <c r="EM95"/>
  <c r="EQ95" s="1"/>
  <c r="DC95"/>
  <c r="DE95"/>
  <c r="ES95"/>
  <c r="EU95"/>
  <c r="CK95"/>
  <c r="CM95"/>
  <c r="BS95"/>
  <c r="BU95"/>
  <c r="EI95"/>
  <c r="EK95"/>
  <c r="BA95"/>
  <c r="BC95"/>
  <c r="AI95"/>
  <c r="AK95"/>
  <c r="DO95"/>
  <c r="DQ95"/>
  <c r="DS95"/>
  <c r="EA94"/>
  <c r="EB94" s="1"/>
  <c r="EC94"/>
  <c r="EG94" s="1"/>
  <c r="EM94"/>
  <c r="EQ94" s="1"/>
  <c r="DC94"/>
  <c r="DE94"/>
  <c r="ES94"/>
  <c r="EU94"/>
  <c r="CK94"/>
  <c r="CM94"/>
  <c r="BS94"/>
  <c r="BU94"/>
  <c r="EI94"/>
  <c r="EK94"/>
  <c r="BA94"/>
  <c r="BC94"/>
  <c r="AI94"/>
  <c r="AK94"/>
  <c r="DC93"/>
  <c r="DE93"/>
  <c r="ES93"/>
  <c r="EU93"/>
  <c r="CK93"/>
  <c r="CM93"/>
  <c r="BS93"/>
  <c r="BU93"/>
  <c r="EI93"/>
  <c r="EK93"/>
  <c r="BA93"/>
  <c r="BC93"/>
  <c r="AI93"/>
  <c r="AK93"/>
  <c r="DO93"/>
  <c r="DQ93"/>
  <c r="DS93"/>
  <c r="DC92"/>
  <c r="DE92"/>
  <c r="ES92"/>
  <c r="EU92"/>
  <c r="CK92"/>
  <c r="CM92"/>
  <c r="BS92"/>
  <c r="BU92"/>
  <c r="EI92"/>
  <c r="EK92"/>
  <c r="BA92"/>
  <c r="BC92"/>
  <c r="AI92"/>
  <c r="AK92"/>
  <c r="DY91"/>
  <c r="EA91"/>
  <c r="EB91" s="1"/>
  <c r="EC91"/>
  <c r="EG91" s="1"/>
  <c r="EM91"/>
  <c r="EQ91" s="1"/>
  <c r="DC91"/>
  <c r="DE91"/>
  <c r="ES91"/>
  <c r="EU91"/>
  <c r="CK91"/>
  <c r="CM91"/>
  <c r="BS91"/>
  <c r="BU91"/>
  <c r="EI91"/>
  <c r="EK91"/>
  <c r="BA91"/>
  <c r="BC91"/>
  <c r="AI91"/>
  <c r="AK91"/>
  <c r="DO91"/>
  <c r="DQ91"/>
  <c r="DS91"/>
  <c r="EA90"/>
  <c r="EB90" s="1"/>
  <c r="EC90"/>
  <c r="EG90" s="1"/>
  <c r="EM90"/>
  <c r="EQ90" s="1"/>
  <c r="DC90"/>
  <c r="DE90"/>
  <c r="ES90"/>
  <c r="EU90"/>
  <c r="CK90"/>
  <c r="CM90"/>
  <c r="BS90"/>
  <c r="BU90"/>
  <c r="EI90"/>
  <c r="EK90"/>
  <c r="BA90"/>
  <c r="BC90"/>
  <c r="AI90"/>
  <c r="AK90"/>
  <c r="DC89"/>
  <c r="DE89"/>
  <c r="ES89"/>
  <c r="EU89"/>
  <c r="CK89"/>
  <c r="CM89"/>
  <c r="BS89"/>
  <c r="BU89"/>
  <c r="EI89"/>
  <c r="EK89"/>
  <c r="BA89"/>
  <c r="BC89"/>
  <c r="AI89"/>
  <c r="AK89"/>
  <c r="DO89"/>
  <c r="DQ89"/>
  <c r="DS89"/>
  <c r="DC88"/>
  <c r="DE88"/>
  <c r="ES88"/>
  <c r="EU88"/>
  <c r="CK88"/>
  <c r="CM88"/>
  <c r="BS88"/>
  <c r="BU88"/>
  <c r="EI88"/>
  <c r="EK88"/>
  <c r="BA88"/>
  <c r="BC88"/>
  <c r="AI88"/>
  <c r="AK88"/>
  <c r="DY87"/>
  <c r="EA87"/>
  <c r="EB87" s="1"/>
  <c r="EC87"/>
  <c r="EG87" s="1"/>
  <c r="EM87"/>
  <c r="EQ87" s="1"/>
  <c r="DC87"/>
  <c r="DE87"/>
  <c r="ES87"/>
  <c r="EU87"/>
  <c r="CK87"/>
  <c r="CM87"/>
  <c r="BS87"/>
  <c r="BU87"/>
  <c r="EI87"/>
  <c r="EK87"/>
  <c r="BA87"/>
  <c r="BC87"/>
  <c r="AI87"/>
  <c r="AK87"/>
  <c r="DO87"/>
  <c r="DQ87"/>
  <c r="DS87"/>
  <c r="EA86"/>
  <c r="EB86" s="1"/>
  <c r="EC86"/>
  <c r="EG86" s="1"/>
  <c r="EM86"/>
  <c r="EQ86" s="1"/>
  <c r="DC86"/>
  <c r="DE86"/>
  <c r="ES86"/>
  <c r="EU86"/>
  <c r="CK86"/>
  <c r="CM86"/>
  <c r="BS86"/>
  <c r="BU86"/>
  <c r="EI86"/>
  <c r="EK86"/>
  <c r="BA86"/>
  <c r="BC86"/>
  <c r="AI86"/>
  <c r="AK86"/>
  <c r="DC85"/>
  <c r="DE85"/>
  <c r="ES85"/>
  <c r="EU85"/>
  <c r="CK85"/>
  <c r="CM85"/>
  <c r="BS85"/>
  <c r="BU85"/>
  <c r="EI85"/>
  <c r="EK85"/>
  <c r="BA85"/>
  <c r="BC85"/>
  <c r="AI85"/>
  <c r="AK85"/>
  <c r="DO85"/>
  <c r="DQ85"/>
  <c r="DS85"/>
  <c r="DC84"/>
  <c r="DE84"/>
  <c r="ES84"/>
  <c r="EU84"/>
  <c r="CK84"/>
  <c r="CM84"/>
  <c r="BS84"/>
  <c r="BU84"/>
  <c r="EI84"/>
  <c r="EK84"/>
  <c r="BA84"/>
  <c r="BC84"/>
  <c r="AI84"/>
  <c r="AK84"/>
  <c r="DY83"/>
  <c r="EA83"/>
  <c r="EB83" s="1"/>
  <c r="EC83"/>
  <c r="EG83" s="1"/>
  <c r="EM83"/>
  <c r="EQ83" s="1"/>
  <c r="DC83"/>
  <c r="DE83"/>
  <c r="ES83"/>
  <c r="EU83"/>
  <c r="DO83"/>
  <c r="DQ83"/>
  <c r="DS83"/>
  <c r="DA101"/>
  <c r="CI101"/>
  <c r="BQ101"/>
  <c r="AY101"/>
  <c r="AG101"/>
  <c r="DA100"/>
  <c r="CI100"/>
  <c r="BQ100"/>
  <c r="AY100"/>
  <c r="AG100"/>
  <c r="DA99"/>
  <c r="CI99"/>
  <c r="BQ99"/>
  <c r="AY99"/>
  <c r="AG99"/>
  <c r="DA98"/>
  <c r="CI98"/>
  <c r="BQ98"/>
  <c r="AY98"/>
  <c r="AG98"/>
  <c r="DA97"/>
  <c r="CI97"/>
  <c r="BQ97"/>
  <c r="AY97"/>
  <c r="AG97"/>
  <c r="DA96"/>
  <c r="CI96"/>
  <c r="BQ96"/>
  <c r="AY96"/>
  <c r="AG96"/>
  <c r="DA95"/>
  <c r="CI95"/>
  <c r="BQ95"/>
  <c r="AY95"/>
  <c r="AG95"/>
  <c r="DA94"/>
  <c r="CI94"/>
  <c r="BQ94"/>
  <c r="AY94"/>
  <c r="AG94"/>
  <c r="DA93"/>
  <c r="CI93"/>
  <c r="BQ93"/>
  <c r="AY93"/>
  <c r="AG93"/>
  <c r="DA92"/>
  <c r="CI92"/>
  <c r="BQ92"/>
  <c r="AY92"/>
  <c r="AG92"/>
  <c r="DA91"/>
  <c r="CI91"/>
  <c r="BQ91"/>
  <c r="AY91"/>
  <c r="AG91"/>
  <c r="DA90"/>
  <c r="CI90"/>
  <c r="BQ90"/>
  <c r="AY90"/>
  <c r="AG90"/>
  <c r="DA89"/>
  <c r="CI89"/>
  <c r="BQ89"/>
  <c r="AY89"/>
  <c r="AG89"/>
  <c r="DA88"/>
  <c r="CI88"/>
  <c r="BQ88"/>
  <c r="AY88"/>
  <c r="AG88"/>
  <c r="DA87"/>
  <c r="CI87"/>
  <c r="BQ87"/>
  <c r="AY87"/>
  <c r="AG87"/>
  <c r="DA86"/>
  <c r="CI86"/>
  <c r="BQ86"/>
  <c r="AY86"/>
  <c r="AG86"/>
  <c r="DA85"/>
  <c r="CI85"/>
  <c r="BQ85"/>
  <c r="AY85"/>
  <c r="AG85"/>
  <c r="DA84"/>
  <c r="CI84"/>
  <c r="BQ84"/>
  <c r="AY84"/>
  <c r="AG84"/>
  <c r="DA83"/>
  <c r="AG75"/>
  <c r="FE75" s="1"/>
  <c r="DA74"/>
  <c r="CI74"/>
  <c r="BQ74"/>
  <c r="AY74"/>
  <c r="AG74"/>
  <c r="DA73"/>
  <c r="CI73"/>
  <c r="BQ73"/>
  <c r="AY73"/>
  <c r="AG73"/>
  <c r="FE73" s="1"/>
  <c r="DA72"/>
  <c r="CI72"/>
  <c r="BQ72"/>
  <c r="AY72"/>
  <c r="AG72"/>
  <c r="DA71"/>
  <c r="CI71"/>
  <c r="BQ71"/>
  <c r="AY71"/>
  <c r="AG71"/>
  <c r="FE71" s="1"/>
  <c r="AR70"/>
  <c r="AS70" s="1"/>
  <c r="AY70" s="1"/>
  <c r="AZ70"/>
  <c r="BB70"/>
  <c r="AB69"/>
  <c r="AC69" s="1"/>
  <c r="AG69" s="1"/>
  <c r="AH69"/>
  <c r="AJ69"/>
  <c r="V69"/>
  <c r="CT68"/>
  <c r="CU68" s="1"/>
  <c r="DA68" s="1"/>
  <c r="DB68"/>
  <c r="DD68"/>
  <c r="CB68"/>
  <c r="CC68" s="1"/>
  <c r="CI68" s="1"/>
  <c r="CJ68"/>
  <c r="CL68"/>
  <c r="BJ68"/>
  <c r="BK68" s="1"/>
  <c r="BQ68" s="1"/>
  <c r="BR68"/>
  <c r="BT68"/>
  <c r="AR68"/>
  <c r="AS68" s="1"/>
  <c r="AY68" s="1"/>
  <c r="AZ68"/>
  <c r="BB68"/>
  <c r="AB67"/>
  <c r="AC67" s="1"/>
  <c r="AG67" s="1"/>
  <c r="AH67"/>
  <c r="AJ67"/>
  <c r="V67"/>
  <c r="CT66"/>
  <c r="CU66" s="1"/>
  <c r="DA66" s="1"/>
  <c r="DB66"/>
  <c r="DD66"/>
  <c r="CB66"/>
  <c r="CC66" s="1"/>
  <c r="CI66" s="1"/>
  <c r="CJ66"/>
  <c r="CL66"/>
  <c r="BJ66"/>
  <c r="BK66" s="1"/>
  <c r="BQ66" s="1"/>
  <c r="BR66"/>
  <c r="BT66"/>
  <c r="AR66"/>
  <c r="AS66" s="1"/>
  <c r="AY66" s="1"/>
  <c r="AZ66"/>
  <c r="BB66"/>
  <c r="AB65"/>
  <c r="AC65" s="1"/>
  <c r="AG65" s="1"/>
  <c r="AH65"/>
  <c r="AJ65"/>
  <c r="V65"/>
  <c r="CT64"/>
  <c r="CU64" s="1"/>
  <c r="DA64" s="1"/>
  <c r="DB64"/>
  <c r="DD64"/>
  <c r="CB64"/>
  <c r="CC64" s="1"/>
  <c r="CI64" s="1"/>
  <c r="CJ64"/>
  <c r="CL64"/>
  <c r="BJ64"/>
  <c r="BK64" s="1"/>
  <c r="BQ64" s="1"/>
  <c r="BR64"/>
  <c r="BT64"/>
  <c r="AR64"/>
  <c r="AS64" s="1"/>
  <c r="AY64" s="1"/>
  <c r="AZ64"/>
  <c r="BB64"/>
  <c r="AB63"/>
  <c r="AC63" s="1"/>
  <c r="AG63" s="1"/>
  <c r="AH63"/>
  <c r="AJ63"/>
  <c r="V63"/>
  <c r="CT62"/>
  <c r="CU62" s="1"/>
  <c r="DA62" s="1"/>
  <c r="DB62"/>
  <c r="DD62"/>
  <c r="CB62"/>
  <c r="CC62" s="1"/>
  <c r="CI62" s="1"/>
  <c r="CJ62"/>
  <c r="CL62"/>
  <c r="BJ62"/>
  <c r="BK62" s="1"/>
  <c r="BQ62" s="1"/>
  <c r="BR62"/>
  <c r="BT62"/>
  <c r="AR62"/>
  <c r="AS62" s="1"/>
  <c r="AY62" s="1"/>
  <c r="AZ62"/>
  <c r="BB62"/>
  <c r="AB61"/>
  <c r="AC61" s="1"/>
  <c r="AG61" s="1"/>
  <c r="AH61"/>
  <c r="AJ61"/>
  <c r="V61"/>
  <c r="CT60"/>
  <c r="CU60" s="1"/>
  <c r="DA60" s="1"/>
  <c r="DB60"/>
  <c r="DD60"/>
  <c r="CB60"/>
  <c r="CC60" s="1"/>
  <c r="CI60" s="1"/>
  <c r="CJ60"/>
  <c r="CL60"/>
  <c r="BJ60"/>
  <c r="BK60" s="1"/>
  <c r="BQ60" s="1"/>
  <c r="BR60"/>
  <c r="BT60"/>
  <c r="AR60"/>
  <c r="AS60" s="1"/>
  <c r="AY60" s="1"/>
  <c r="AZ60"/>
  <c r="BB60"/>
  <c r="AB59"/>
  <c r="AC59" s="1"/>
  <c r="AG59" s="1"/>
  <c r="AH59"/>
  <c r="AJ59"/>
  <c r="V59"/>
  <c r="CT58"/>
  <c r="CU58" s="1"/>
  <c r="DA58" s="1"/>
  <c r="DB58"/>
  <c r="DD58"/>
  <c r="CB58"/>
  <c r="CC58" s="1"/>
  <c r="CI58" s="1"/>
  <c r="CJ58"/>
  <c r="CL58"/>
  <c r="BJ58"/>
  <c r="BK58" s="1"/>
  <c r="BQ58" s="1"/>
  <c r="BR58"/>
  <c r="BT58"/>
  <c r="AR58"/>
  <c r="AS58" s="1"/>
  <c r="AY58" s="1"/>
  <c r="AZ58"/>
  <c r="BB58"/>
  <c r="AB57"/>
  <c r="AC57" s="1"/>
  <c r="AG57" s="1"/>
  <c r="AH57"/>
  <c r="AJ57"/>
  <c r="V57"/>
  <c r="CT56"/>
  <c r="CU56" s="1"/>
  <c r="DA56" s="1"/>
  <c r="DB56"/>
  <c r="DD56"/>
  <c r="CB56"/>
  <c r="CC56" s="1"/>
  <c r="CI56" s="1"/>
  <c r="CJ56"/>
  <c r="CL56"/>
  <c r="BJ56"/>
  <c r="BK56" s="1"/>
  <c r="BQ56" s="1"/>
  <c r="BR56"/>
  <c r="BT56"/>
  <c r="AR56"/>
  <c r="AS56" s="1"/>
  <c r="AY56" s="1"/>
  <c r="AZ56"/>
  <c r="BB56"/>
  <c r="AB55"/>
  <c r="AC55" s="1"/>
  <c r="AG55" s="1"/>
  <c r="AH55"/>
  <c r="AJ55"/>
  <c r="V55"/>
  <c r="CT54"/>
  <c r="CU54" s="1"/>
  <c r="DA54" s="1"/>
  <c r="DB54"/>
  <c r="DD54"/>
  <c r="CB54"/>
  <c r="CC54" s="1"/>
  <c r="CI54" s="1"/>
  <c r="CJ54"/>
  <c r="CL54"/>
  <c r="EK83"/>
  <c r="CM83"/>
  <c r="BU83"/>
  <c r="BC83"/>
  <c r="AK83"/>
  <c r="U83"/>
  <c r="S83"/>
  <c r="DH83" s="1"/>
  <c r="EU82"/>
  <c r="EK82"/>
  <c r="DE82"/>
  <c r="CM82"/>
  <c r="BU82"/>
  <c r="BC82"/>
  <c r="AK82"/>
  <c r="U82"/>
  <c r="S82"/>
  <c r="DH82" s="1"/>
  <c r="EU81"/>
  <c r="EK81"/>
  <c r="DE81"/>
  <c r="CM81"/>
  <c r="BU81"/>
  <c r="BC81"/>
  <c r="AK81"/>
  <c r="U81"/>
  <c r="S81"/>
  <c r="DH81" s="1"/>
  <c r="EU80"/>
  <c r="EK80"/>
  <c r="DE80"/>
  <c r="CM80"/>
  <c r="BU80"/>
  <c r="BC80"/>
  <c r="AK80"/>
  <c r="U80"/>
  <c r="S80"/>
  <c r="DH80" s="1"/>
  <c r="EU79"/>
  <c r="EK79"/>
  <c r="DE79"/>
  <c r="CM79"/>
  <c r="BU79"/>
  <c r="BC79"/>
  <c r="AK79"/>
  <c r="U79"/>
  <c r="S79"/>
  <c r="DH79" s="1"/>
  <c r="EU78"/>
  <c r="EK78"/>
  <c r="DE78"/>
  <c r="CM78"/>
  <c r="BU78"/>
  <c r="BC78"/>
  <c r="AK78"/>
  <c r="U78"/>
  <c r="S78"/>
  <c r="DH78" s="1"/>
  <c r="EU77"/>
  <c r="EK77"/>
  <c r="DE77"/>
  <c r="CM77"/>
  <c r="BU77"/>
  <c r="BC77"/>
  <c r="AK77"/>
  <c r="U77"/>
  <c r="S77"/>
  <c r="DH77" s="1"/>
  <c r="EU76"/>
  <c r="EK76"/>
  <c r="DE76"/>
  <c r="CM76"/>
  <c r="BU76"/>
  <c r="BC76"/>
  <c r="AK76"/>
  <c r="U76"/>
  <c r="S76"/>
  <c r="DH76" s="1"/>
  <c r="EU75"/>
  <c r="EK75"/>
  <c r="DE75"/>
  <c r="CM75"/>
  <c r="BU75"/>
  <c r="BC75"/>
  <c r="AK75"/>
  <c r="U75"/>
  <c r="S75"/>
  <c r="DH75" s="1"/>
  <c r="EU74"/>
  <c r="EK74"/>
  <c r="DE74"/>
  <c r="CM74"/>
  <c r="BU74"/>
  <c r="BC74"/>
  <c r="AK74"/>
  <c r="U74"/>
  <c r="S74"/>
  <c r="DH74" s="1"/>
  <c r="EU73"/>
  <c r="EK73"/>
  <c r="DE73"/>
  <c r="CM73"/>
  <c r="BU73"/>
  <c r="BC73"/>
  <c r="AK73"/>
  <c r="U73"/>
  <c r="S73"/>
  <c r="DH73" s="1"/>
  <c r="EU72"/>
  <c r="EK72"/>
  <c r="DE72"/>
  <c r="CM72"/>
  <c r="BU72"/>
  <c r="BC72"/>
  <c r="AK72"/>
  <c r="U72"/>
  <c r="S72"/>
  <c r="DH72" s="1"/>
  <c r="EU71"/>
  <c r="EK71"/>
  <c r="DE71"/>
  <c r="CM71"/>
  <c r="BU71"/>
  <c r="BC71"/>
  <c r="AK71"/>
  <c r="U71"/>
  <c r="S71"/>
  <c r="DH71" s="1"/>
  <c r="EU70"/>
  <c r="EK70"/>
  <c r="DE70"/>
  <c r="CM70"/>
  <c r="BU70"/>
  <c r="DX69"/>
  <c r="EW69" s="1"/>
  <c r="U69"/>
  <c r="W68"/>
  <c r="X68" s="1"/>
  <c r="DI68" s="1"/>
  <c r="DX67"/>
  <c r="EW67" s="1"/>
  <c r="W66"/>
  <c r="X66" s="1"/>
  <c r="DI66" s="1"/>
  <c r="DX65"/>
  <c r="EW65" s="1"/>
  <c r="U65"/>
  <c r="EM64"/>
  <c r="EQ64" s="1"/>
  <c r="EC64"/>
  <c r="EG64" s="1"/>
  <c r="W64"/>
  <c r="X64" s="1"/>
  <c r="DI64" s="1"/>
  <c r="DX63"/>
  <c r="EW63" s="1"/>
  <c r="W62"/>
  <c r="X62" s="1"/>
  <c r="DI62" s="1"/>
  <c r="DX61"/>
  <c r="EW61" s="1"/>
  <c r="U61"/>
  <c r="W60"/>
  <c r="X60" s="1"/>
  <c r="DI60" s="1"/>
  <c r="DX59"/>
  <c r="EW59" s="1"/>
  <c r="EM58"/>
  <c r="EQ58" s="1"/>
  <c r="EC58"/>
  <c r="EG58" s="1"/>
  <c r="W58"/>
  <c r="X58" s="1"/>
  <c r="DI58" s="1"/>
  <c r="DX57"/>
  <c r="EW57" s="1"/>
  <c r="U57"/>
  <c r="W56"/>
  <c r="X56" s="1"/>
  <c r="DI56" s="1"/>
  <c r="DX55"/>
  <c r="EW55" s="1"/>
  <c r="AY54"/>
  <c r="CI53"/>
  <c r="AY53"/>
  <c r="CI52"/>
  <c r="AY52"/>
  <c r="CI51"/>
  <c r="AY51"/>
  <c r="CI50"/>
  <c r="AY50"/>
  <c r="CI49"/>
  <c r="AY49"/>
  <c r="CI48"/>
  <c r="AY48"/>
  <c r="CI47"/>
  <c r="AY47"/>
  <c r="CI46"/>
  <c r="AY46"/>
  <c r="CI45"/>
  <c r="AY45"/>
  <c r="CI44"/>
  <c r="AY44"/>
  <c r="CI43"/>
  <c r="AY43"/>
  <c r="CI42"/>
  <c r="AY42"/>
  <c r="CI41"/>
  <c r="AY41"/>
  <c r="DA40"/>
  <c r="DP38"/>
  <c r="DR38"/>
  <c r="DP34"/>
  <c r="DR34"/>
  <c r="AB70"/>
  <c r="AC70" s="1"/>
  <c r="AG70" s="1"/>
  <c r="AH70"/>
  <c r="AJ70"/>
  <c r="T70"/>
  <c r="DH70" s="1"/>
  <c r="V70"/>
  <c r="CT69"/>
  <c r="CU69" s="1"/>
  <c r="DA69" s="1"/>
  <c r="DB69"/>
  <c r="DD69"/>
  <c r="CB69"/>
  <c r="CC69" s="1"/>
  <c r="CI69" s="1"/>
  <c r="CJ69"/>
  <c r="CL69"/>
  <c r="BJ69"/>
  <c r="BK69" s="1"/>
  <c r="BQ69" s="1"/>
  <c r="BR69"/>
  <c r="BT69"/>
  <c r="AR69"/>
  <c r="AS69" s="1"/>
  <c r="AY69" s="1"/>
  <c r="AZ69"/>
  <c r="BB69"/>
  <c r="AB68"/>
  <c r="AC68" s="1"/>
  <c r="AG68" s="1"/>
  <c r="AH68"/>
  <c r="AJ68"/>
  <c r="T68"/>
  <c r="DH68" s="1"/>
  <c r="V68"/>
  <c r="CT67"/>
  <c r="CU67" s="1"/>
  <c r="DA67" s="1"/>
  <c r="DB67"/>
  <c r="DD67"/>
  <c r="CB67"/>
  <c r="CC67" s="1"/>
  <c r="CI67" s="1"/>
  <c r="CJ67"/>
  <c r="CL67"/>
  <c r="BJ67"/>
  <c r="BK67" s="1"/>
  <c r="BQ67" s="1"/>
  <c r="BR67"/>
  <c r="BT67"/>
  <c r="AR67"/>
  <c r="AS67" s="1"/>
  <c r="AY67" s="1"/>
  <c r="AZ67"/>
  <c r="BB67"/>
  <c r="AB66"/>
  <c r="AC66" s="1"/>
  <c r="AG66" s="1"/>
  <c r="AH66"/>
  <c r="AJ66"/>
  <c r="T66"/>
  <c r="DH66" s="1"/>
  <c r="V66"/>
  <c r="CT65"/>
  <c r="CU65" s="1"/>
  <c r="DA65" s="1"/>
  <c r="DB65"/>
  <c r="DD65"/>
  <c r="CB65"/>
  <c r="CC65" s="1"/>
  <c r="CI65" s="1"/>
  <c r="CJ65"/>
  <c r="CL65"/>
  <c r="BJ65"/>
  <c r="BK65" s="1"/>
  <c r="BQ65" s="1"/>
  <c r="BR65"/>
  <c r="BT65"/>
  <c r="AR65"/>
  <c r="AS65" s="1"/>
  <c r="AY65" s="1"/>
  <c r="AZ65"/>
  <c r="BB65"/>
  <c r="AB64"/>
  <c r="AC64" s="1"/>
  <c r="AG64" s="1"/>
  <c r="AH64"/>
  <c r="AJ64"/>
  <c r="T64"/>
  <c r="DH64" s="1"/>
  <c r="V64"/>
  <c r="CT63"/>
  <c r="CU63" s="1"/>
  <c r="DA63" s="1"/>
  <c r="DB63"/>
  <c r="DD63"/>
  <c r="CB63"/>
  <c r="CC63" s="1"/>
  <c r="CI63" s="1"/>
  <c r="CJ63"/>
  <c r="CL63"/>
  <c r="BJ63"/>
  <c r="BK63" s="1"/>
  <c r="BQ63" s="1"/>
  <c r="BR63"/>
  <c r="BT63"/>
  <c r="AR63"/>
  <c r="AS63" s="1"/>
  <c r="AY63" s="1"/>
  <c r="AZ63"/>
  <c r="BB63"/>
  <c r="AB62"/>
  <c r="AC62" s="1"/>
  <c r="AG62" s="1"/>
  <c r="AH62"/>
  <c r="AJ62"/>
  <c r="T62"/>
  <c r="DH62" s="1"/>
  <c r="V62"/>
  <c r="CT61"/>
  <c r="CU61" s="1"/>
  <c r="DA61" s="1"/>
  <c r="DB61"/>
  <c r="DD61"/>
  <c r="CB61"/>
  <c r="CC61" s="1"/>
  <c r="CI61" s="1"/>
  <c r="CJ61"/>
  <c r="CL61"/>
  <c r="BJ61"/>
  <c r="BK61" s="1"/>
  <c r="BQ61" s="1"/>
  <c r="BR61"/>
  <c r="BT61"/>
  <c r="AR61"/>
  <c r="AS61" s="1"/>
  <c r="AY61" s="1"/>
  <c r="AZ61"/>
  <c r="BB61"/>
  <c r="AB60"/>
  <c r="AC60" s="1"/>
  <c r="AG60" s="1"/>
  <c r="AH60"/>
  <c r="AJ60"/>
  <c r="T60"/>
  <c r="DH60" s="1"/>
  <c r="V60"/>
  <c r="CT59"/>
  <c r="CU59" s="1"/>
  <c r="DA59" s="1"/>
  <c r="DB59"/>
  <c r="DD59"/>
  <c r="CB59"/>
  <c r="CC59" s="1"/>
  <c r="CI59" s="1"/>
  <c r="CJ59"/>
  <c r="CL59"/>
  <c r="BJ59"/>
  <c r="BK59" s="1"/>
  <c r="BQ59" s="1"/>
  <c r="BR59"/>
  <c r="BT59"/>
  <c r="AR59"/>
  <c r="AS59" s="1"/>
  <c r="AY59" s="1"/>
  <c r="AZ59"/>
  <c r="BB59"/>
  <c r="AB58"/>
  <c r="AC58" s="1"/>
  <c r="AG58" s="1"/>
  <c r="AH58"/>
  <c r="AJ58"/>
  <c r="EH58"/>
  <c r="EL58" s="1"/>
  <c r="ER58"/>
  <c r="EV58" s="1"/>
  <c r="T58"/>
  <c r="DH58" s="1"/>
  <c r="V58"/>
  <c r="CT57"/>
  <c r="CU57" s="1"/>
  <c r="DA57" s="1"/>
  <c r="DB57"/>
  <c r="DD57"/>
  <c r="CB57"/>
  <c r="CC57" s="1"/>
  <c r="CI57" s="1"/>
  <c r="CJ57"/>
  <c r="CL57"/>
  <c r="BJ57"/>
  <c r="BK57" s="1"/>
  <c r="BQ57" s="1"/>
  <c r="BR57"/>
  <c r="BT57"/>
  <c r="AR57"/>
  <c r="AS57" s="1"/>
  <c r="AY57" s="1"/>
  <c r="AZ57"/>
  <c r="BB57"/>
  <c r="AB56"/>
  <c r="AC56" s="1"/>
  <c r="AG56" s="1"/>
  <c r="AH56"/>
  <c r="AJ56"/>
  <c r="T56"/>
  <c r="DH56" s="1"/>
  <c r="V56"/>
  <c r="CT55"/>
  <c r="CU55" s="1"/>
  <c r="DA55" s="1"/>
  <c r="DB55"/>
  <c r="DD55"/>
  <c r="CB55"/>
  <c r="CC55" s="1"/>
  <c r="CI55" s="1"/>
  <c r="CJ55"/>
  <c r="CL55"/>
  <c r="BJ55"/>
  <c r="BK55" s="1"/>
  <c r="BQ55" s="1"/>
  <c r="BR55"/>
  <c r="BT55"/>
  <c r="AR55"/>
  <c r="AS55" s="1"/>
  <c r="AY55" s="1"/>
  <c r="AZ55"/>
  <c r="BB55"/>
  <c r="R70"/>
  <c r="FE70" s="1"/>
  <c r="DX68"/>
  <c r="EW68" s="1"/>
  <c r="R68"/>
  <c r="DX66"/>
  <c r="EW66" s="1"/>
  <c r="R66"/>
  <c r="FE66" s="1"/>
  <c r="DX64"/>
  <c r="EW64" s="1"/>
  <c r="R64"/>
  <c r="DX62"/>
  <c r="EW62" s="1"/>
  <c r="R62"/>
  <c r="DX60"/>
  <c r="EW60" s="1"/>
  <c r="R60"/>
  <c r="DX58"/>
  <c r="EW58" s="1"/>
  <c r="R58"/>
  <c r="DX56"/>
  <c r="EW56" s="1"/>
  <c r="R56"/>
  <c r="DX54"/>
  <c r="EW54" s="1"/>
  <c r="BQ54"/>
  <c r="DA53"/>
  <c r="BQ53"/>
  <c r="DA52"/>
  <c r="BQ52"/>
  <c r="DA51"/>
  <c r="BQ51"/>
  <c r="DA50"/>
  <c r="BQ50"/>
  <c r="DA49"/>
  <c r="BQ49"/>
  <c r="DA48"/>
  <c r="BQ48"/>
  <c r="DA47"/>
  <c r="BQ47"/>
  <c r="DA46"/>
  <c r="BQ46"/>
  <c r="DA45"/>
  <c r="BQ45"/>
  <c r="DA44"/>
  <c r="BQ44"/>
  <c r="DA43"/>
  <c r="BQ43"/>
  <c r="DA42"/>
  <c r="BQ42"/>
  <c r="R42"/>
  <c r="FE42" s="1"/>
  <c r="DA41"/>
  <c r="BQ41"/>
  <c r="R41"/>
  <c r="CI40"/>
  <c r="M40"/>
  <c r="R40" s="1"/>
  <c r="S40"/>
  <c r="U40"/>
  <c r="M39"/>
  <c r="R39" s="1"/>
  <c r="S39"/>
  <c r="U39"/>
  <c r="M38"/>
  <c r="R38" s="1"/>
  <c r="S38"/>
  <c r="U38"/>
  <c r="M37"/>
  <c r="R37" s="1"/>
  <c r="S37"/>
  <c r="U37"/>
  <c r="M36"/>
  <c r="R36" s="1"/>
  <c r="S36"/>
  <c r="U36"/>
  <c r="M35"/>
  <c r="R35" s="1"/>
  <c r="S35"/>
  <c r="U35"/>
  <c r="M34"/>
  <c r="R34" s="1"/>
  <c r="S34"/>
  <c r="U34"/>
  <c r="M33"/>
  <c r="R33" s="1"/>
  <c r="S33"/>
  <c r="U33"/>
  <c r="M32"/>
  <c r="R32" s="1"/>
  <c r="S32"/>
  <c r="U32"/>
  <c r="BT54"/>
  <c r="BR54"/>
  <c r="BB54"/>
  <c r="AZ54"/>
  <c r="AJ54"/>
  <c r="AH54"/>
  <c r="DH54" s="1"/>
  <c r="V54"/>
  <c r="DD53"/>
  <c r="DB53"/>
  <c r="CL53"/>
  <c r="CJ53"/>
  <c r="BT53"/>
  <c r="BR53"/>
  <c r="BB53"/>
  <c r="AZ53"/>
  <c r="AJ53"/>
  <c r="AH53"/>
  <c r="DH53" s="1"/>
  <c r="V53"/>
  <c r="DD52"/>
  <c r="DB52"/>
  <c r="CL52"/>
  <c r="CJ52"/>
  <c r="BT52"/>
  <c r="BR52"/>
  <c r="BB52"/>
  <c r="AZ52"/>
  <c r="AJ52"/>
  <c r="AH52"/>
  <c r="DH52" s="1"/>
  <c r="V52"/>
  <c r="DD51"/>
  <c r="DB51"/>
  <c r="CL51"/>
  <c r="CJ51"/>
  <c r="BT51"/>
  <c r="BR51"/>
  <c r="BB51"/>
  <c r="AZ51"/>
  <c r="AJ51"/>
  <c r="AH51"/>
  <c r="DH51" s="1"/>
  <c r="V51"/>
  <c r="DD50"/>
  <c r="DB50"/>
  <c r="CL50"/>
  <c r="CJ50"/>
  <c r="BT50"/>
  <c r="BR50"/>
  <c r="BB50"/>
  <c r="AZ50"/>
  <c r="AJ50"/>
  <c r="AH50"/>
  <c r="DH50" s="1"/>
  <c r="V50"/>
  <c r="DD49"/>
  <c r="DB49"/>
  <c r="CL49"/>
  <c r="CJ49"/>
  <c r="BT49"/>
  <c r="BR49"/>
  <c r="BB49"/>
  <c r="AZ49"/>
  <c r="AJ49"/>
  <c r="AH49"/>
  <c r="DH49" s="1"/>
  <c r="V49"/>
  <c r="DD48"/>
  <c r="DB48"/>
  <c r="CL48"/>
  <c r="CJ48"/>
  <c r="BT48"/>
  <c r="BR48"/>
  <c r="BB48"/>
  <c r="AZ48"/>
  <c r="AJ48"/>
  <c r="AH48"/>
  <c r="DH48" s="1"/>
  <c r="V48"/>
  <c r="DD47"/>
  <c r="DB47"/>
  <c r="CL47"/>
  <c r="CJ47"/>
  <c r="BT47"/>
  <c r="BR47"/>
  <c r="BB47"/>
  <c r="AZ47"/>
  <c r="AJ47"/>
  <c r="AH47"/>
  <c r="DH47" s="1"/>
  <c r="V47"/>
  <c r="DD46"/>
  <c r="DB46"/>
  <c r="CL46"/>
  <c r="CJ46"/>
  <c r="BT46"/>
  <c r="BR46"/>
  <c r="BB46"/>
  <c r="AZ46"/>
  <c r="AJ46"/>
  <c r="AH46"/>
  <c r="DH46" s="1"/>
  <c r="V46"/>
  <c r="DD45"/>
  <c r="DB45"/>
  <c r="CL45"/>
  <c r="CJ45"/>
  <c r="BT45"/>
  <c r="BR45"/>
  <c r="BB45"/>
  <c r="AZ45"/>
  <c r="AJ45"/>
  <c r="AH45"/>
  <c r="DH45" s="1"/>
  <c r="V45"/>
  <c r="DD44"/>
  <c r="DB44"/>
  <c r="CL44"/>
  <c r="CJ44"/>
  <c r="BT44"/>
  <c r="BR44"/>
  <c r="BB44"/>
  <c r="AZ44"/>
  <c r="AJ44"/>
  <c r="AH44"/>
  <c r="DH44" s="1"/>
  <c r="V44"/>
  <c r="DD43"/>
  <c r="DB43"/>
  <c r="CL43"/>
  <c r="CJ43"/>
  <c r="BT43"/>
  <c r="BR43"/>
  <c r="BB43"/>
  <c r="AZ43"/>
  <c r="AJ43"/>
  <c r="AH43"/>
  <c r="DH43" s="1"/>
  <c r="V43"/>
  <c r="DD42"/>
  <c r="DB42"/>
  <c r="CL42"/>
  <c r="CJ42"/>
  <c r="BT42"/>
  <c r="BR42"/>
  <c r="BB42"/>
  <c r="AZ42"/>
  <c r="AJ42"/>
  <c r="AH42"/>
  <c r="DH42" s="1"/>
  <c r="V42"/>
  <c r="DD41"/>
  <c r="DB41"/>
  <c r="CL41"/>
  <c r="CJ41"/>
  <c r="BT41"/>
  <c r="BR41"/>
  <c r="BB41"/>
  <c r="AZ41"/>
  <c r="AJ41"/>
  <c r="AH41"/>
  <c r="DH41" s="1"/>
  <c r="V41"/>
  <c r="EF40"/>
  <c r="DT40"/>
  <c r="DD40"/>
  <c r="DB40"/>
  <c r="CL40"/>
  <c r="CJ40"/>
  <c r="BT40"/>
  <c r="EP39"/>
  <c r="ED39"/>
  <c r="EP38"/>
  <c r="ED38"/>
  <c r="EP37"/>
  <c r="ED37"/>
  <c r="EP36"/>
  <c r="ED36"/>
  <c r="EP35"/>
  <c r="ED35"/>
  <c r="EP34"/>
  <c r="ED34"/>
  <c r="EP33"/>
  <c r="ED33"/>
  <c r="EP32"/>
  <c r="ED32"/>
  <c r="BA40"/>
  <c r="BC40"/>
  <c r="AI40"/>
  <c r="AK40"/>
  <c r="DC39"/>
  <c r="DE39"/>
  <c r="ES39"/>
  <c r="EU39"/>
  <c r="CK39"/>
  <c r="CM39"/>
  <c r="BS39"/>
  <c r="BU39"/>
  <c r="EI39"/>
  <c r="EK39"/>
  <c r="BA39"/>
  <c r="BC39"/>
  <c r="AI39"/>
  <c r="AK39"/>
  <c r="DC38"/>
  <c r="DE38"/>
  <c r="ES38"/>
  <c r="EU38"/>
  <c r="CK38"/>
  <c r="CM38"/>
  <c r="BS38"/>
  <c r="BU38"/>
  <c r="EI38"/>
  <c r="EK38"/>
  <c r="BA38"/>
  <c r="BC38"/>
  <c r="AI38"/>
  <c r="AK38"/>
  <c r="DO38"/>
  <c r="DQ38"/>
  <c r="DS38"/>
  <c r="EA37"/>
  <c r="EB37" s="1"/>
  <c r="EC37"/>
  <c r="EG37" s="1"/>
  <c r="EM37"/>
  <c r="EQ37" s="1"/>
  <c r="DC37"/>
  <c r="DE37"/>
  <c r="ES37"/>
  <c r="EU37"/>
  <c r="CK37"/>
  <c r="CM37"/>
  <c r="BS37"/>
  <c r="BU37"/>
  <c r="EI37"/>
  <c r="EK37"/>
  <c r="BA37"/>
  <c r="BC37"/>
  <c r="AI37"/>
  <c r="AK37"/>
  <c r="DC36"/>
  <c r="DE36"/>
  <c r="ES36"/>
  <c r="EU36"/>
  <c r="CK36"/>
  <c r="CM36"/>
  <c r="BS36"/>
  <c r="BU36"/>
  <c r="EI36"/>
  <c r="EK36"/>
  <c r="BA36"/>
  <c r="BC36"/>
  <c r="AI36"/>
  <c r="AK36"/>
  <c r="DC35"/>
  <c r="DE35"/>
  <c r="ES35"/>
  <c r="EU35"/>
  <c r="CK35"/>
  <c r="CM35"/>
  <c r="BS35"/>
  <c r="BU35"/>
  <c r="EI35"/>
  <c r="EK35"/>
  <c r="BA35"/>
  <c r="BC35"/>
  <c r="AI35"/>
  <c r="AK35"/>
  <c r="DC34"/>
  <c r="DE34"/>
  <c r="ES34"/>
  <c r="EU34"/>
  <c r="CK34"/>
  <c r="CM34"/>
  <c r="BS34"/>
  <c r="BU34"/>
  <c r="EI34"/>
  <c r="EK34"/>
  <c r="BA34"/>
  <c r="BC34"/>
  <c r="AI34"/>
  <c r="AK34"/>
  <c r="DO34"/>
  <c r="DQ34"/>
  <c r="DS34"/>
  <c r="EA33"/>
  <c r="EB33" s="1"/>
  <c r="EC33"/>
  <c r="EG33" s="1"/>
  <c r="EM33"/>
  <c r="EQ33" s="1"/>
  <c r="DC33"/>
  <c r="DE33"/>
  <c r="ES33"/>
  <c r="EU33"/>
  <c r="CK33"/>
  <c r="CM33"/>
  <c r="BS33"/>
  <c r="BU33"/>
  <c r="EI33"/>
  <c r="EK33"/>
  <c r="BA33"/>
  <c r="BC33"/>
  <c r="AI33"/>
  <c r="AK33"/>
  <c r="DC32"/>
  <c r="DE32"/>
  <c r="ES32"/>
  <c r="EU32"/>
  <c r="CK32"/>
  <c r="CM32"/>
  <c r="BS32"/>
  <c r="BU32"/>
  <c r="EI32"/>
  <c r="EK32"/>
  <c r="BA32"/>
  <c r="BC32"/>
  <c r="AI32"/>
  <c r="AK32"/>
  <c r="DP26"/>
  <c r="DR26"/>
  <c r="DO26"/>
  <c r="DQ26"/>
  <c r="DS26"/>
  <c r="AY40"/>
  <c r="AG40"/>
  <c r="DA39"/>
  <c r="CI39"/>
  <c r="BQ39"/>
  <c r="AY39"/>
  <c r="AG39"/>
  <c r="DA38"/>
  <c r="CI38"/>
  <c r="BQ38"/>
  <c r="AY38"/>
  <c r="AG38"/>
  <c r="DA37"/>
  <c r="CI37"/>
  <c r="BQ37"/>
  <c r="AY37"/>
  <c r="AG37"/>
  <c r="DA36"/>
  <c r="CI36"/>
  <c r="BQ36"/>
  <c r="AY36"/>
  <c r="AG36"/>
  <c r="DA35"/>
  <c r="CI35"/>
  <c r="BQ35"/>
  <c r="AY35"/>
  <c r="AG35"/>
  <c r="DA34"/>
  <c r="CI34"/>
  <c r="BQ34"/>
  <c r="AY34"/>
  <c r="AG34"/>
  <c r="DA33"/>
  <c r="CI33"/>
  <c r="BQ33"/>
  <c r="AY33"/>
  <c r="AG33"/>
  <c r="DA32"/>
  <c r="CI32"/>
  <c r="BQ32"/>
  <c r="AY32"/>
  <c r="AG32"/>
  <c r="DA31"/>
  <c r="DC31"/>
  <c r="M23"/>
  <c r="S23"/>
  <c r="M22"/>
  <c r="S22"/>
  <c r="M21"/>
  <c r="S21"/>
  <c r="DE19"/>
  <c r="ES19"/>
  <c r="EU19"/>
  <c r="CM19"/>
  <c r="BU19"/>
  <c r="EK19"/>
  <c r="BC19"/>
  <c r="AK19"/>
  <c r="EU31"/>
  <c r="EK31"/>
  <c r="DE31"/>
  <c r="CM31"/>
  <c r="BU31"/>
  <c r="BC31"/>
  <c r="AK31"/>
  <c r="U31"/>
  <c r="S31"/>
  <c r="DH31" s="1"/>
  <c r="EU30"/>
  <c r="EK30"/>
  <c r="DE30"/>
  <c r="CM30"/>
  <c r="BU30"/>
  <c r="BC30"/>
  <c r="AK30"/>
  <c r="U30"/>
  <c r="S30"/>
  <c r="DH30" s="1"/>
  <c r="EU29"/>
  <c r="EK29"/>
  <c r="DE29"/>
  <c r="CM29"/>
  <c r="BU29"/>
  <c r="BC29"/>
  <c r="AK29"/>
  <c r="U29"/>
  <c r="S29"/>
  <c r="DH29" s="1"/>
  <c r="EU28"/>
  <c r="EK28"/>
  <c r="DE28"/>
  <c r="CM28"/>
  <c r="BU28"/>
  <c r="BC28"/>
  <c r="AK28"/>
  <c r="U28"/>
  <c r="S28"/>
  <c r="DH28" s="1"/>
  <c r="EU27"/>
  <c r="EK27"/>
  <c r="DE27"/>
  <c r="CM27"/>
  <c r="BU27"/>
  <c r="BC27"/>
  <c r="AK27"/>
  <c r="U27"/>
  <c r="S27"/>
  <c r="DH27" s="1"/>
  <c r="EU26"/>
  <c r="EK26"/>
  <c r="DE26"/>
  <c r="CM26"/>
  <c r="BU26"/>
  <c r="BC26"/>
  <c r="AK26"/>
  <c r="U26"/>
  <c r="S26"/>
  <c r="DH26" s="1"/>
  <c r="EU25"/>
  <c r="EK25"/>
  <c r="DE25"/>
  <c r="CM25"/>
  <c r="BU25"/>
  <c r="BC25"/>
  <c r="AK25"/>
  <c r="S25"/>
  <c r="EU24"/>
  <c r="EK24"/>
  <c r="DE24"/>
  <c r="CM24"/>
  <c r="BU24"/>
  <c r="BC24"/>
  <c r="AK24"/>
  <c r="S24"/>
  <c r="EU23"/>
  <c r="EK23"/>
  <c r="DE23"/>
  <c r="EP22"/>
  <c r="ED22"/>
  <c r="EP21"/>
  <c r="ED21"/>
  <c r="EP20"/>
  <c r="CM23"/>
  <c r="BU23"/>
  <c r="BC23"/>
  <c r="AK23"/>
  <c r="DE22"/>
  <c r="ES22"/>
  <c r="EU22"/>
  <c r="CM22"/>
  <c r="BU22"/>
  <c r="EI22"/>
  <c r="EK22"/>
  <c r="BC22"/>
  <c r="AK22"/>
  <c r="DE21"/>
  <c r="ES21"/>
  <c r="EU21"/>
  <c r="CM21"/>
  <c r="BU21"/>
  <c r="EI21"/>
  <c r="EK21"/>
  <c r="BC21"/>
  <c r="AK21"/>
  <c r="DE20"/>
  <c r="ES20"/>
  <c r="EU20"/>
  <c r="CM20"/>
  <c r="BU20"/>
  <c r="EK20"/>
  <c r="BC20"/>
  <c r="AK20"/>
  <c r="M20"/>
  <c r="S20"/>
  <c r="DE14"/>
  <c r="ES14"/>
  <c r="EU14"/>
  <c r="CM14"/>
  <c r="BU14"/>
  <c r="EK14"/>
  <c r="BC14"/>
  <c r="AK14"/>
  <c r="M14"/>
  <c r="S14"/>
  <c r="S19"/>
  <c r="EU18"/>
  <c r="EK18"/>
  <c r="DE18"/>
  <c r="CM18"/>
  <c r="BU18"/>
  <c r="BC18"/>
  <c r="AK18"/>
  <c r="S18"/>
  <c r="EU17"/>
  <c r="EK17"/>
  <c r="DE17"/>
  <c r="CM17"/>
  <c r="BU17"/>
  <c r="BC17"/>
  <c r="AK17"/>
  <c r="S17"/>
  <c r="EU16"/>
  <c r="EK16"/>
  <c r="DE16"/>
  <c r="CM16"/>
  <c r="BU16"/>
  <c r="BC16"/>
  <c r="AK16"/>
  <c r="S16"/>
  <c r="EU15"/>
  <c r="EK15"/>
  <c r="DE15"/>
  <c r="CM15"/>
  <c r="BU15"/>
  <c r="BC15"/>
  <c r="AK15"/>
  <c r="M15"/>
  <c r="S15"/>
  <c r="DE13"/>
  <c r="ES13"/>
  <c r="EU13"/>
  <c r="CM13"/>
  <c r="BU13"/>
  <c r="EK13"/>
  <c r="BC13"/>
  <c r="DE11"/>
  <c r="CM11"/>
  <c r="BU11"/>
  <c r="BC11"/>
  <c r="AK11"/>
  <c r="M11"/>
  <c r="S11"/>
  <c r="DE9"/>
  <c r="ES9"/>
  <c r="EU9"/>
  <c r="AK13"/>
  <c r="S13"/>
  <c r="EU12"/>
  <c r="EK12"/>
  <c r="DE12"/>
  <c r="CM12"/>
  <c r="BU12"/>
  <c r="BC12"/>
  <c r="AK12"/>
  <c r="S12"/>
  <c r="EP10"/>
  <c r="DE10"/>
  <c r="ES10"/>
  <c r="CM10"/>
  <c r="BU10"/>
  <c r="EK10"/>
  <c r="BC10"/>
  <c r="AK10"/>
  <c r="M10"/>
  <c r="S10"/>
  <c r="EK9"/>
  <c r="CM9"/>
  <c r="BU9"/>
  <c r="BC9"/>
  <c r="AK9"/>
  <c r="S9"/>
  <c r="EU8"/>
  <c r="EK8"/>
  <c r="DE8"/>
  <c r="CM8"/>
  <c r="BU8"/>
  <c r="BC8"/>
  <c r="AK8"/>
  <c r="S8"/>
  <c r="EU7"/>
  <c r="DE7"/>
  <c r="CM7"/>
  <c r="BU7"/>
  <c r="BC7"/>
  <c r="AK7"/>
  <c r="N22" i="12"/>
  <c r="E22"/>
  <c r="N21"/>
  <c r="E21"/>
  <c r="D20"/>
  <c r="O19"/>
  <c r="AJ14"/>
  <c r="AN13"/>
  <c r="AL13"/>
  <c r="AH13"/>
  <c r="AN12"/>
  <c r="AL12"/>
  <c r="AJ12"/>
  <c r="AH12"/>
  <c r="AN11"/>
  <c r="AL11"/>
  <c r="AJ11"/>
  <c r="AH11"/>
  <c r="A11"/>
  <c r="R3"/>
  <c r="L3"/>
  <c r="H3"/>
  <c r="C3"/>
  <c r="AN13" i="9"/>
  <c r="AN12"/>
  <c r="AN11"/>
  <c r="AL13"/>
  <c r="AL12"/>
  <c r="AL11"/>
  <c r="AJ14"/>
  <c r="AJ12"/>
  <c r="AJ11"/>
  <c r="AH13"/>
  <c r="AH12"/>
  <c r="AH11"/>
  <c r="A11"/>
  <c r="Y108" i="5"/>
  <c r="Y107"/>
  <c r="J108"/>
  <c r="A5" i="7"/>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V14" i="4"/>
  <c r="AA4" i="3"/>
  <c r="B9" i="4" s="1"/>
  <c r="AB4" i="3"/>
  <c r="B4" s="1"/>
  <c r="C9" i="4" s="1"/>
  <c r="C7" i="5" s="1"/>
  <c r="C5" i="7" s="1"/>
  <c r="AC4" i="3"/>
  <c r="C4" s="1"/>
  <c r="E9" i="4" s="1"/>
  <c r="E7" i="5" s="1"/>
  <c r="AD4" i="3"/>
  <c r="D4" s="1"/>
  <c r="F9" i="4" s="1"/>
  <c r="F7" i="5" s="1"/>
  <c r="F5" i="7" s="1"/>
  <c r="AE4" i="3"/>
  <c r="E4" s="1"/>
  <c r="G9" i="4" s="1"/>
  <c r="G7" i="5" s="1"/>
  <c r="G5" i="7" s="1"/>
  <c r="AF4" i="3"/>
  <c r="F4" s="1"/>
  <c r="I9" i="4" s="1"/>
  <c r="I7" i="5" s="1"/>
  <c r="I5" i="7" s="1"/>
  <c r="AG4" i="3"/>
  <c r="G4" s="1"/>
  <c r="D9" i="4" s="1"/>
  <c r="D7" i="5" s="1"/>
  <c r="D5" i="7" s="1"/>
  <c r="AH4" i="3"/>
  <c r="H4" s="1"/>
  <c r="H9" i="4" s="1"/>
  <c r="H7" i="5" s="1"/>
  <c r="H5" i="7" s="1"/>
  <c r="AA5" i="3"/>
  <c r="B10" i="4" s="1"/>
  <c r="AB5" i="3"/>
  <c r="B5" s="1"/>
  <c r="C10" i="4" s="1"/>
  <c r="C8" i="5" s="1"/>
  <c r="C6" i="7" s="1"/>
  <c r="AC5" i="3"/>
  <c r="C5" s="1"/>
  <c r="E10" i="4" s="1"/>
  <c r="E8" i="5" s="1"/>
  <c r="AD5" i="3"/>
  <c r="D5" s="1"/>
  <c r="F10" i="4" s="1"/>
  <c r="F8" i="5" s="1"/>
  <c r="F6" i="7" s="1"/>
  <c r="AE5" i="3"/>
  <c r="E5" s="1"/>
  <c r="G10" i="4" s="1"/>
  <c r="G8" i="5" s="1"/>
  <c r="G6" i="7" s="1"/>
  <c r="AF5" i="3"/>
  <c r="F5" s="1"/>
  <c r="I10" i="4" s="1"/>
  <c r="I8" i="5" s="1"/>
  <c r="I6" i="7" s="1"/>
  <c r="AG5" i="3"/>
  <c r="G5" s="1"/>
  <c r="D10" i="4" s="1"/>
  <c r="D8" i="5" s="1"/>
  <c r="D6" i="7" s="1"/>
  <c r="AH5" i="3"/>
  <c r="H5" s="1"/>
  <c r="H10" i="4" s="1"/>
  <c r="H8" i="5" s="1"/>
  <c r="H6" i="7" s="1"/>
  <c r="AA6" i="3"/>
  <c r="B11" i="4" s="1"/>
  <c r="AB6" i="3"/>
  <c r="B6" s="1"/>
  <c r="C11" i="4" s="1"/>
  <c r="C9" i="5" s="1"/>
  <c r="C7" i="7" s="1"/>
  <c r="AC6" i="3"/>
  <c r="C6" s="1"/>
  <c r="E11" i="4" s="1"/>
  <c r="E9" i="5" s="1"/>
  <c r="AD6" i="3"/>
  <c r="D6" s="1"/>
  <c r="F11" i="4" s="1"/>
  <c r="F9" i="5" s="1"/>
  <c r="F7" i="7" s="1"/>
  <c r="AE6" i="3"/>
  <c r="E6" s="1"/>
  <c r="G11" i="4" s="1"/>
  <c r="G9" i="5" s="1"/>
  <c r="G7" i="7" s="1"/>
  <c r="AF6" i="3"/>
  <c r="F6" s="1"/>
  <c r="I11" i="4" s="1"/>
  <c r="I9" i="5" s="1"/>
  <c r="I7" i="7" s="1"/>
  <c r="AG6" i="3"/>
  <c r="G6" s="1"/>
  <c r="D11" i="4" s="1"/>
  <c r="D9" i="5" s="1"/>
  <c r="D7" i="7" s="1"/>
  <c r="AH6" i="3"/>
  <c r="H6" s="1"/>
  <c r="H11" i="4" s="1"/>
  <c r="H9" i="5" s="1"/>
  <c r="H7" i="7" s="1"/>
  <c r="AA7" i="3"/>
  <c r="B12" i="4" s="1"/>
  <c r="AB7" i="3"/>
  <c r="B7" s="1"/>
  <c r="C12" i="4" s="1"/>
  <c r="C10" i="5" s="1"/>
  <c r="C8" i="7" s="1"/>
  <c r="AC7" i="3"/>
  <c r="C7" s="1"/>
  <c r="E12" i="4" s="1"/>
  <c r="E10" i="5" s="1"/>
  <c r="AD7" i="3"/>
  <c r="D7" s="1"/>
  <c r="F12" i="4" s="1"/>
  <c r="F10" i="5" s="1"/>
  <c r="F8" i="7" s="1"/>
  <c r="AE7" i="3"/>
  <c r="E7" s="1"/>
  <c r="G12" i="4" s="1"/>
  <c r="G10" i="5" s="1"/>
  <c r="G8" i="7" s="1"/>
  <c r="AF7" i="3"/>
  <c r="F7" s="1"/>
  <c r="I12" i="4" s="1"/>
  <c r="I10" i="5" s="1"/>
  <c r="I8" i="7" s="1"/>
  <c r="AG7" i="3"/>
  <c r="G7" s="1"/>
  <c r="D12" i="4" s="1"/>
  <c r="D10" i="5" s="1"/>
  <c r="D8" i="7" s="1"/>
  <c r="AH7" i="3"/>
  <c r="H7" s="1"/>
  <c r="H12" i="4" s="1"/>
  <c r="H10" i="5" s="1"/>
  <c r="H8" i="7" s="1"/>
  <c r="AA8" i="3"/>
  <c r="B13" i="4" s="1"/>
  <c r="AB8" i="3"/>
  <c r="B8" s="1"/>
  <c r="C13" i="4" s="1"/>
  <c r="C11" i="5" s="1"/>
  <c r="C9" i="7" s="1"/>
  <c r="AC8" i="3"/>
  <c r="C8" s="1"/>
  <c r="E13" i="4" s="1"/>
  <c r="E11" i="5" s="1"/>
  <c r="AD8" i="3"/>
  <c r="D8" s="1"/>
  <c r="F13" i="4" s="1"/>
  <c r="F11" i="5" s="1"/>
  <c r="F9" i="7" s="1"/>
  <c r="AE8" i="3"/>
  <c r="E8" s="1"/>
  <c r="G13" i="4" s="1"/>
  <c r="G11" i="5" s="1"/>
  <c r="G9" i="7" s="1"/>
  <c r="AF8" i="3"/>
  <c r="F8" s="1"/>
  <c r="I13" i="4" s="1"/>
  <c r="I11" i="5" s="1"/>
  <c r="I9" i="7" s="1"/>
  <c r="AG8" i="3"/>
  <c r="G8" s="1"/>
  <c r="D13" i="4" s="1"/>
  <c r="D11" i="5" s="1"/>
  <c r="D9" i="7" s="1"/>
  <c r="AH8" i="3"/>
  <c r="H8" s="1"/>
  <c r="H13" i="4" s="1"/>
  <c r="H11" i="5" s="1"/>
  <c r="H9" i="7" s="1"/>
  <c r="AA9" i="3"/>
  <c r="B14" i="4" s="1"/>
  <c r="AB9" i="3"/>
  <c r="B9" s="1"/>
  <c r="C14" i="4" s="1"/>
  <c r="C12" i="5" s="1"/>
  <c r="C10" i="7" s="1"/>
  <c r="AC9" i="3"/>
  <c r="C9" s="1"/>
  <c r="E14" i="4" s="1"/>
  <c r="E12" i="5" s="1"/>
  <c r="AD9" i="3"/>
  <c r="D9" s="1"/>
  <c r="F14" i="4" s="1"/>
  <c r="F12" i="5" s="1"/>
  <c r="F10" i="7" s="1"/>
  <c r="AE9" i="3"/>
  <c r="E9" s="1"/>
  <c r="G14" i="4" s="1"/>
  <c r="G12" i="5" s="1"/>
  <c r="G10" i="7" s="1"/>
  <c r="AF9" i="3"/>
  <c r="F9" s="1"/>
  <c r="I14" i="4" s="1"/>
  <c r="I12" i="5" s="1"/>
  <c r="I10" i="7" s="1"/>
  <c r="AG9" i="3"/>
  <c r="G9" s="1"/>
  <c r="D14" i="4" s="1"/>
  <c r="D12" i="5" s="1"/>
  <c r="D10" i="7" s="1"/>
  <c r="AH9" i="3"/>
  <c r="H9" s="1"/>
  <c r="H14" i="4" s="1"/>
  <c r="H12" i="5" s="1"/>
  <c r="H10" i="7" s="1"/>
  <c r="AA10" i="3"/>
  <c r="B15" i="4" s="1"/>
  <c r="AB10" i="3"/>
  <c r="B10" s="1"/>
  <c r="C15" i="4" s="1"/>
  <c r="C13" i="5" s="1"/>
  <c r="C11" i="7" s="1"/>
  <c r="AC10" i="3"/>
  <c r="C10" s="1"/>
  <c r="E15" i="4" s="1"/>
  <c r="E13" i="5" s="1"/>
  <c r="AD10" i="3"/>
  <c r="D10" s="1"/>
  <c r="F15" i="4" s="1"/>
  <c r="F13" i="5" s="1"/>
  <c r="F11" i="7" s="1"/>
  <c r="AE10" i="3"/>
  <c r="E10" s="1"/>
  <c r="G15" i="4" s="1"/>
  <c r="G13" i="5" s="1"/>
  <c r="G11" i="7" s="1"/>
  <c r="AF10" i="3"/>
  <c r="F10" s="1"/>
  <c r="I15" i="4" s="1"/>
  <c r="I13" i="5" s="1"/>
  <c r="I11" i="7" s="1"/>
  <c r="AG10" i="3"/>
  <c r="G10" s="1"/>
  <c r="D15" i="4" s="1"/>
  <c r="D13" i="5" s="1"/>
  <c r="D11" i="7" s="1"/>
  <c r="AH10" i="3"/>
  <c r="H10" s="1"/>
  <c r="H15" i="4" s="1"/>
  <c r="H13" i="5" s="1"/>
  <c r="H11" i="7" s="1"/>
  <c r="AA11" i="3"/>
  <c r="B16" i="4" s="1"/>
  <c r="AB11" i="3"/>
  <c r="B11" s="1"/>
  <c r="C16" i="4" s="1"/>
  <c r="C14" i="5" s="1"/>
  <c r="C12" i="7" s="1"/>
  <c r="AC11" i="3"/>
  <c r="C11" s="1"/>
  <c r="E16" i="4" s="1"/>
  <c r="E14" i="5" s="1"/>
  <c r="AD11" i="3"/>
  <c r="D11" s="1"/>
  <c r="F16" i="4" s="1"/>
  <c r="F14" i="5" s="1"/>
  <c r="F12" i="7" s="1"/>
  <c r="AE11" i="3"/>
  <c r="E11" s="1"/>
  <c r="G16" i="4" s="1"/>
  <c r="G14" i="5" s="1"/>
  <c r="G12" i="7" s="1"/>
  <c r="AF11" i="3"/>
  <c r="F11" s="1"/>
  <c r="I16" i="4" s="1"/>
  <c r="I14" i="5" s="1"/>
  <c r="I12" i="7" s="1"/>
  <c r="AG11" i="3"/>
  <c r="G11" s="1"/>
  <c r="D16" i="4" s="1"/>
  <c r="D14" i="5" s="1"/>
  <c r="D12" i="7" s="1"/>
  <c r="AH11" i="3"/>
  <c r="H11" s="1"/>
  <c r="H16" i="4" s="1"/>
  <c r="H14" i="5" s="1"/>
  <c r="H12" i="7" s="1"/>
  <c r="AA12" i="3"/>
  <c r="B17" i="4" s="1"/>
  <c r="AB12" i="3"/>
  <c r="B12" s="1"/>
  <c r="C17" i="4" s="1"/>
  <c r="C15" i="5" s="1"/>
  <c r="C13" i="7" s="1"/>
  <c r="AC12" i="3"/>
  <c r="C12" s="1"/>
  <c r="E17" i="4" s="1"/>
  <c r="E15" i="5" s="1"/>
  <c r="AD12" i="3"/>
  <c r="D12" s="1"/>
  <c r="F17" i="4" s="1"/>
  <c r="F15" i="5" s="1"/>
  <c r="F13" i="7" s="1"/>
  <c r="AE12" i="3"/>
  <c r="E12" s="1"/>
  <c r="G17" i="4" s="1"/>
  <c r="G15" i="5" s="1"/>
  <c r="G13" i="7" s="1"/>
  <c r="AF12" i="3"/>
  <c r="F12" s="1"/>
  <c r="I17" i="4" s="1"/>
  <c r="I15" i="5" s="1"/>
  <c r="I13" i="7" s="1"/>
  <c r="AG12" i="3"/>
  <c r="G12" s="1"/>
  <c r="D17" i="4" s="1"/>
  <c r="D15" i="5" s="1"/>
  <c r="D13" i="7" s="1"/>
  <c r="AH12" i="3"/>
  <c r="H12" s="1"/>
  <c r="H17" i="4" s="1"/>
  <c r="H15" i="5" s="1"/>
  <c r="H13" i="7" s="1"/>
  <c r="AA13" i="3"/>
  <c r="B18" i="4" s="1"/>
  <c r="AB13" i="3"/>
  <c r="B13" s="1"/>
  <c r="C18" i="4" s="1"/>
  <c r="C16" i="5" s="1"/>
  <c r="C14" i="7" s="1"/>
  <c r="AC13" i="3"/>
  <c r="C13" s="1"/>
  <c r="E18" i="4" s="1"/>
  <c r="E16" i="5" s="1"/>
  <c r="AD13" i="3"/>
  <c r="D13" s="1"/>
  <c r="F18" i="4" s="1"/>
  <c r="F16" i="5" s="1"/>
  <c r="F14" i="7" s="1"/>
  <c r="AE13" i="3"/>
  <c r="E13" s="1"/>
  <c r="G18" i="4" s="1"/>
  <c r="G16" i="5" s="1"/>
  <c r="G14" i="7" s="1"/>
  <c r="AF13" i="3"/>
  <c r="F13" s="1"/>
  <c r="I18" i="4" s="1"/>
  <c r="I16" i="5" s="1"/>
  <c r="I14" i="7" s="1"/>
  <c r="AG13" i="3"/>
  <c r="G13" s="1"/>
  <c r="D18" i="4" s="1"/>
  <c r="D16" i="5" s="1"/>
  <c r="D14" i="7" s="1"/>
  <c r="AH13" i="3"/>
  <c r="H13" s="1"/>
  <c r="H18" i="4" s="1"/>
  <c r="H16" i="5" s="1"/>
  <c r="H14" i="7" s="1"/>
  <c r="AA14" i="3"/>
  <c r="B19" i="4" s="1"/>
  <c r="AB14" i="3"/>
  <c r="B14" s="1"/>
  <c r="C19" i="4" s="1"/>
  <c r="C17" i="5" s="1"/>
  <c r="C15" i="7" s="1"/>
  <c r="AC14" i="3"/>
  <c r="C14" s="1"/>
  <c r="E19" i="4" s="1"/>
  <c r="E17" i="5" s="1"/>
  <c r="AD14" i="3"/>
  <c r="D14" s="1"/>
  <c r="F19" i="4" s="1"/>
  <c r="F17" i="5" s="1"/>
  <c r="F15" i="7" s="1"/>
  <c r="AE14" i="3"/>
  <c r="E14" s="1"/>
  <c r="G19" i="4" s="1"/>
  <c r="G17" i="5" s="1"/>
  <c r="G15" i="7" s="1"/>
  <c r="AF14" i="3"/>
  <c r="F14" s="1"/>
  <c r="I19" i="4" s="1"/>
  <c r="I17" i="5" s="1"/>
  <c r="I15" i="7" s="1"/>
  <c r="AG14" i="3"/>
  <c r="G14" s="1"/>
  <c r="D19" i="4" s="1"/>
  <c r="D17" i="5" s="1"/>
  <c r="D15" i="7" s="1"/>
  <c r="AH14" i="3"/>
  <c r="H14" s="1"/>
  <c r="H19" i="4" s="1"/>
  <c r="H17" i="5" s="1"/>
  <c r="H15" i="7" s="1"/>
  <c r="AA15" i="3"/>
  <c r="B20" i="4" s="1"/>
  <c r="AB15" i="3"/>
  <c r="B15" s="1"/>
  <c r="C20" i="4" s="1"/>
  <c r="C18" i="5" s="1"/>
  <c r="C16" i="7" s="1"/>
  <c r="AC15" i="3"/>
  <c r="C15" s="1"/>
  <c r="E20" i="4" s="1"/>
  <c r="E18" i="5" s="1"/>
  <c r="AD15" i="3"/>
  <c r="D15" s="1"/>
  <c r="F20" i="4" s="1"/>
  <c r="F18" i="5" s="1"/>
  <c r="F16" i="7" s="1"/>
  <c r="AE15" i="3"/>
  <c r="E15" s="1"/>
  <c r="G20" i="4" s="1"/>
  <c r="G18" i="5" s="1"/>
  <c r="G16" i="7" s="1"/>
  <c r="AF15" i="3"/>
  <c r="F15" s="1"/>
  <c r="I20" i="4" s="1"/>
  <c r="I18" i="5" s="1"/>
  <c r="I16" i="7" s="1"/>
  <c r="AG15" i="3"/>
  <c r="G15" s="1"/>
  <c r="D20" i="4" s="1"/>
  <c r="D18" i="5" s="1"/>
  <c r="D16" i="7" s="1"/>
  <c r="AH15" i="3"/>
  <c r="H15" s="1"/>
  <c r="H20" i="4" s="1"/>
  <c r="H18" i="5" s="1"/>
  <c r="H16" i="7" s="1"/>
  <c r="AA16" i="3"/>
  <c r="B21" i="4" s="1"/>
  <c r="AB16" i="3"/>
  <c r="B16" s="1"/>
  <c r="C21" i="4" s="1"/>
  <c r="C19" i="5" s="1"/>
  <c r="C17" i="7" s="1"/>
  <c r="AC16" i="3"/>
  <c r="C16" s="1"/>
  <c r="E21" i="4" s="1"/>
  <c r="E19" i="5" s="1"/>
  <c r="AD16" i="3"/>
  <c r="D16" s="1"/>
  <c r="F21" i="4" s="1"/>
  <c r="F19" i="5" s="1"/>
  <c r="F17" i="7" s="1"/>
  <c r="AE16" i="3"/>
  <c r="E16" s="1"/>
  <c r="G21" i="4" s="1"/>
  <c r="G19" i="5" s="1"/>
  <c r="G17" i="7" s="1"/>
  <c r="AF16" i="3"/>
  <c r="F16" s="1"/>
  <c r="I21" i="4" s="1"/>
  <c r="I19" i="5" s="1"/>
  <c r="I17" i="7" s="1"/>
  <c r="AG16" i="3"/>
  <c r="G16" s="1"/>
  <c r="D21" i="4" s="1"/>
  <c r="D19" i="5" s="1"/>
  <c r="D17" i="7" s="1"/>
  <c r="AH16" i="3"/>
  <c r="H16" s="1"/>
  <c r="H21" i="4" s="1"/>
  <c r="H19" i="5" s="1"/>
  <c r="H17" i="7" s="1"/>
  <c r="AA17" i="3"/>
  <c r="B22" i="4" s="1"/>
  <c r="AB17" i="3"/>
  <c r="B17" s="1"/>
  <c r="C22" i="4" s="1"/>
  <c r="C20" i="5" s="1"/>
  <c r="C18" i="7" s="1"/>
  <c r="AC17" i="3"/>
  <c r="C17" s="1"/>
  <c r="E22" i="4" s="1"/>
  <c r="E20" i="5" s="1"/>
  <c r="AD17" i="3"/>
  <c r="D17" s="1"/>
  <c r="F22" i="4" s="1"/>
  <c r="F20" i="5" s="1"/>
  <c r="F18" i="7" s="1"/>
  <c r="AE17" i="3"/>
  <c r="E17" s="1"/>
  <c r="G22" i="4" s="1"/>
  <c r="G20" i="5" s="1"/>
  <c r="G18" i="7" s="1"/>
  <c r="AF17" i="3"/>
  <c r="F17" s="1"/>
  <c r="I22" i="4" s="1"/>
  <c r="I20" i="5" s="1"/>
  <c r="I18" i="7" s="1"/>
  <c r="AG17" i="3"/>
  <c r="G17" s="1"/>
  <c r="D22" i="4" s="1"/>
  <c r="D20" i="5" s="1"/>
  <c r="D18" i="7" s="1"/>
  <c r="AH17" i="3"/>
  <c r="H17" s="1"/>
  <c r="H22" i="4" s="1"/>
  <c r="H20" i="5" s="1"/>
  <c r="H18" i="7" s="1"/>
  <c r="AA18" i="3"/>
  <c r="B23" i="4" s="1"/>
  <c r="AB18" i="3"/>
  <c r="B18" s="1"/>
  <c r="C23" i="4" s="1"/>
  <c r="C21" i="5" s="1"/>
  <c r="C19" i="7" s="1"/>
  <c r="AC18" i="3"/>
  <c r="C18" s="1"/>
  <c r="E23" i="4" s="1"/>
  <c r="E21" i="5" s="1"/>
  <c r="AD18" i="3"/>
  <c r="D18" s="1"/>
  <c r="F23" i="4" s="1"/>
  <c r="F21" i="5" s="1"/>
  <c r="F19" i="7" s="1"/>
  <c r="AE18" i="3"/>
  <c r="E18" s="1"/>
  <c r="G23" i="4" s="1"/>
  <c r="G21" i="5" s="1"/>
  <c r="G19" i="7" s="1"/>
  <c r="AF18" i="3"/>
  <c r="F18" s="1"/>
  <c r="I23" i="4" s="1"/>
  <c r="I21" i="5" s="1"/>
  <c r="I19" i="7" s="1"/>
  <c r="AG18" i="3"/>
  <c r="G18" s="1"/>
  <c r="D23" i="4" s="1"/>
  <c r="D21" i="5" s="1"/>
  <c r="D19" i="7" s="1"/>
  <c r="AH18" i="3"/>
  <c r="H18" s="1"/>
  <c r="H23" i="4" s="1"/>
  <c r="H21" i="5" s="1"/>
  <c r="H19" i="7" s="1"/>
  <c r="AA19" i="3"/>
  <c r="B24" i="4" s="1"/>
  <c r="AB19" i="3"/>
  <c r="B19" s="1"/>
  <c r="C24" i="4" s="1"/>
  <c r="C22" i="5" s="1"/>
  <c r="C20" i="7" s="1"/>
  <c r="AC19" i="3"/>
  <c r="C19" s="1"/>
  <c r="E24" i="4" s="1"/>
  <c r="E22" i="5" s="1"/>
  <c r="AD19" i="3"/>
  <c r="D19" s="1"/>
  <c r="F24" i="4" s="1"/>
  <c r="F22" i="5" s="1"/>
  <c r="F20" i="7" s="1"/>
  <c r="AE19" i="3"/>
  <c r="E19" s="1"/>
  <c r="G24" i="4" s="1"/>
  <c r="G22" i="5" s="1"/>
  <c r="G20" i="7" s="1"/>
  <c r="AF19" i="3"/>
  <c r="F19" s="1"/>
  <c r="I24" i="4" s="1"/>
  <c r="I22" i="5" s="1"/>
  <c r="I20" i="7" s="1"/>
  <c r="AG19" i="3"/>
  <c r="G19" s="1"/>
  <c r="D24" i="4" s="1"/>
  <c r="D22" i="5" s="1"/>
  <c r="D20" i="7" s="1"/>
  <c r="AH19" i="3"/>
  <c r="H19" s="1"/>
  <c r="H24" i="4" s="1"/>
  <c r="H22" i="5" s="1"/>
  <c r="H20" i="7" s="1"/>
  <c r="AA20" i="3"/>
  <c r="B25" i="4" s="1"/>
  <c r="AB20" i="3"/>
  <c r="B20" s="1"/>
  <c r="C25" i="4" s="1"/>
  <c r="C23" i="5" s="1"/>
  <c r="C21" i="7" s="1"/>
  <c r="AC20" i="3"/>
  <c r="C20" s="1"/>
  <c r="E25" i="4" s="1"/>
  <c r="E23" i="5" s="1"/>
  <c r="AD20" i="3"/>
  <c r="D20" s="1"/>
  <c r="F25" i="4" s="1"/>
  <c r="F23" i="5" s="1"/>
  <c r="F21" i="7" s="1"/>
  <c r="AE20" i="3"/>
  <c r="E20" s="1"/>
  <c r="G25" i="4" s="1"/>
  <c r="G23" i="5" s="1"/>
  <c r="G21" i="7" s="1"/>
  <c r="AF20" i="3"/>
  <c r="F20" s="1"/>
  <c r="I25" i="4" s="1"/>
  <c r="I23" i="5" s="1"/>
  <c r="I21" i="7" s="1"/>
  <c r="AG20" i="3"/>
  <c r="G20" s="1"/>
  <c r="D25" i="4" s="1"/>
  <c r="D23" i="5" s="1"/>
  <c r="D21" i="7" s="1"/>
  <c r="AH20" i="3"/>
  <c r="H20" s="1"/>
  <c r="H25" i="4" s="1"/>
  <c r="H23" i="5" s="1"/>
  <c r="H21" i="7" s="1"/>
  <c r="AA21" i="3"/>
  <c r="B26" i="4" s="1"/>
  <c r="AB21" i="3"/>
  <c r="B21" s="1"/>
  <c r="C26" i="4" s="1"/>
  <c r="C24" i="5" s="1"/>
  <c r="C22" i="7" s="1"/>
  <c r="AC21" i="3"/>
  <c r="C21" s="1"/>
  <c r="E26" i="4" s="1"/>
  <c r="E24" i="5" s="1"/>
  <c r="AD21" i="3"/>
  <c r="D21" s="1"/>
  <c r="F26" i="4" s="1"/>
  <c r="F24" i="5" s="1"/>
  <c r="F22" i="7" s="1"/>
  <c r="AE21" i="3"/>
  <c r="E21" s="1"/>
  <c r="G26" i="4" s="1"/>
  <c r="G24" i="5" s="1"/>
  <c r="G22" i="7" s="1"/>
  <c r="AF21" i="3"/>
  <c r="F21" s="1"/>
  <c r="I26" i="4" s="1"/>
  <c r="I24" i="5" s="1"/>
  <c r="I22" i="7" s="1"/>
  <c r="AG21" i="3"/>
  <c r="G21" s="1"/>
  <c r="D26" i="4" s="1"/>
  <c r="D24" i="5" s="1"/>
  <c r="D22" i="7" s="1"/>
  <c r="AH21" i="3"/>
  <c r="H21" s="1"/>
  <c r="H26" i="4" s="1"/>
  <c r="H24" i="5" s="1"/>
  <c r="H22" i="7" s="1"/>
  <c r="AA22" i="3"/>
  <c r="B27" i="4" s="1"/>
  <c r="AB22" i="3"/>
  <c r="B22" s="1"/>
  <c r="C27" i="4" s="1"/>
  <c r="C25" i="5" s="1"/>
  <c r="C23" i="7" s="1"/>
  <c r="AC22" i="3"/>
  <c r="C22" s="1"/>
  <c r="E27" i="4" s="1"/>
  <c r="E25" i="5" s="1"/>
  <c r="AD22" i="3"/>
  <c r="D22" s="1"/>
  <c r="F27" i="4" s="1"/>
  <c r="F25" i="5" s="1"/>
  <c r="F23" i="7" s="1"/>
  <c r="AE22" i="3"/>
  <c r="E22" s="1"/>
  <c r="G27" i="4" s="1"/>
  <c r="G25" i="5" s="1"/>
  <c r="G23" i="7" s="1"/>
  <c r="AF22" i="3"/>
  <c r="F22" s="1"/>
  <c r="I27" i="4" s="1"/>
  <c r="I25" i="5" s="1"/>
  <c r="I23" i="7" s="1"/>
  <c r="AG22" i="3"/>
  <c r="G22" s="1"/>
  <c r="D27" i="4" s="1"/>
  <c r="D25" i="5" s="1"/>
  <c r="D23" i="7" s="1"/>
  <c r="AH22" i="3"/>
  <c r="H22" s="1"/>
  <c r="H27" i="4" s="1"/>
  <c r="H25" i="5" s="1"/>
  <c r="H23" i="7" s="1"/>
  <c r="AA23" i="3"/>
  <c r="AB23"/>
  <c r="AC23"/>
  <c r="AD23"/>
  <c r="AE23"/>
  <c r="AF23"/>
  <c r="AG23"/>
  <c r="AH23"/>
  <c r="AA24"/>
  <c r="AB24"/>
  <c r="AC24"/>
  <c r="AD24"/>
  <c r="AE24"/>
  <c r="AF24"/>
  <c r="AG24"/>
  <c r="AH24"/>
  <c r="AA25"/>
  <c r="AB25"/>
  <c r="AC25"/>
  <c r="AD25"/>
  <c r="AE25"/>
  <c r="AF25"/>
  <c r="AG25"/>
  <c r="AH25"/>
  <c r="AA26"/>
  <c r="AB26"/>
  <c r="AC26"/>
  <c r="AD26"/>
  <c r="AE26"/>
  <c r="AF26"/>
  <c r="AG26"/>
  <c r="AH26"/>
  <c r="AA27"/>
  <c r="AB27"/>
  <c r="AC27"/>
  <c r="AD27"/>
  <c r="AE27"/>
  <c r="AF27"/>
  <c r="AG27"/>
  <c r="AH27"/>
  <c r="AA28"/>
  <c r="AB28"/>
  <c r="AC28"/>
  <c r="AD28"/>
  <c r="AE28"/>
  <c r="AF28"/>
  <c r="AG28"/>
  <c r="AH28"/>
  <c r="AA29"/>
  <c r="AB29"/>
  <c r="AC29"/>
  <c r="AD29"/>
  <c r="AE29"/>
  <c r="AF29"/>
  <c r="AG29"/>
  <c r="AH29"/>
  <c r="AA30"/>
  <c r="AB30"/>
  <c r="AC30"/>
  <c r="AD30"/>
  <c r="AE30"/>
  <c r="AF30"/>
  <c r="AG30"/>
  <c r="AH30"/>
  <c r="AA31"/>
  <c r="AB31"/>
  <c r="AC31"/>
  <c r="AD31"/>
  <c r="AE31"/>
  <c r="AF31"/>
  <c r="AG31"/>
  <c r="AH31"/>
  <c r="AA32"/>
  <c r="AB32"/>
  <c r="AC32"/>
  <c r="AD32"/>
  <c r="AE32"/>
  <c r="AF32"/>
  <c r="AG32"/>
  <c r="AH32"/>
  <c r="AA33"/>
  <c r="AB33"/>
  <c r="AC33"/>
  <c r="AD33"/>
  <c r="AE33"/>
  <c r="AF33"/>
  <c r="AG33"/>
  <c r="AH33"/>
  <c r="AA34"/>
  <c r="AB34"/>
  <c r="AC34"/>
  <c r="AD34"/>
  <c r="AE34"/>
  <c r="AF34"/>
  <c r="AG34"/>
  <c r="AH34"/>
  <c r="AA35"/>
  <c r="AB35"/>
  <c r="AC35"/>
  <c r="AD35"/>
  <c r="AE35"/>
  <c r="AF35"/>
  <c r="AG35"/>
  <c r="AH35"/>
  <c r="AA36"/>
  <c r="AB36"/>
  <c r="AC36"/>
  <c r="AD36"/>
  <c r="AE36"/>
  <c r="AF36"/>
  <c r="AG36"/>
  <c r="AH36"/>
  <c r="AA37"/>
  <c r="AB37"/>
  <c r="AC37"/>
  <c r="AD37"/>
  <c r="AE37"/>
  <c r="AF37"/>
  <c r="AG37"/>
  <c r="AH37"/>
  <c r="AA38"/>
  <c r="AB38"/>
  <c r="AC38"/>
  <c r="AD38"/>
  <c r="AE38"/>
  <c r="AF38"/>
  <c r="AG38"/>
  <c r="AH38"/>
  <c r="AA39"/>
  <c r="AB39"/>
  <c r="AC39"/>
  <c r="AD39"/>
  <c r="AE39"/>
  <c r="AF39"/>
  <c r="AG39"/>
  <c r="AH39"/>
  <c r="AA40"/>
  <c r="AB40"/>
  <c r="AC40"/>
  <c r="AD40"/>
  <c r="AE40"/>
  <c r="AF40"/>
  <c r="AG40"/>
  <c r="AH40"/>
  <c r="AA41"/>
  <c r="AB41"/>
  <c r="AC41"/>
  <c r="AD41"/>
  <c r="AE41"/>
  <c r="AF41"/>
  <c r="AG41"/>
  <c r="AH41"/>
  <c r="AA42"/>
  <c r="AB42"/>
  <c r="AC42"/>
  <c r="AD42"/>
  <c r="AE42"/>
  <c r="AF42"/>
  <c r="AG42"/>
  <c r="AH42"/>
  <c r="AA43"/>
  <c r="AB43"/>
  <c r="AC43"/>
  <c r="AD43"/>
  <c r="AE43"/>
  <c r="AF43"/>
  <c r="AG43"/>
  <c r="AH43"/>
  <c r="AA44"/>
  <c r="AB44"/>
  <c r="AC44"/>
  <c r="AD44"/>
  <c r="AE44"/>
  <c r="AF44"/>
  <c r="AG44"/>
  <c r="AH44"/>
  <c r="AA45"/>
  <c r="AB45"/>
  <c r="AC45"/>
  <c r="AD45"/>
  <c r="AE45"/>
  <c r="AF45"/>
  <c r="AG45"/>
  <c r="AH45"/>
  <c r="AA46"/>
  <c r="AB46"/>
  <c r="AC46"/>
  <c r="AD46"/>
  <c r="AE46"/>
  <c r="AF46"/>
  <c r="AG46"/>
  <c r="AH46"/>
  <c r="AA47"/>
  <c r="AB47"/>
  <c r="AC47"/>
  <c r="AD47"/>
  <c r="AE47"/>
  <c r="AF47"/>
  <c r="AG47"/>
  <c r="AH47"/>
  <c r="AA48"/>
  <c r="AB48"/>
  <c r="AC48"/>
  <c r="AD48"/>
  <c r="AE48"/>
  <c r="AF48"/>
  <c r="AG48"/>
  <c r="AH48"/>
  <c r="AA49"/>
  <c r="AB49"/>
  <c r="AC49"/>
  <c r="AD49"/>
  <c r="AE49"/>
  <c r="AF49"/>
  <c r="AG49"/>
  <c r="AH49"/>
  <c r="AA50"/>
  <c r="AB50"/>
  <c r="AC50"/>
  <c r="AD50"/>
  <c r="AE50"/>
  <c r="AF50"/>
  <c r="AG50"/>
  <c r="AH50"/>
  <c r="AA51"/>
  <c r="AB51"/>
  <c r="AC51"/>
  <c r="AD51"/>
  <c r="AE51"/>
  <c r="AF51"/>
  <c r="AG51"/>
  <c r="AH51"/>
  <c r="AA52"/>
  <c r="AB52"/>
  <c r="AC52"/>
  <c r="AD52"/>
  <c r="AE52"/>
  <c r="AF52"/>
  <c r="AG52"/>
  <c r="AH52"/>
  <c r="AA53"/>
  <c r="AB53"/>
  <c r="AC53"/>
  <c r="AD53"/>
  <c r="AE53"/>
  <c r="AF53"/>
  <c r="AG53"/>
  <c r="AH53"/>
  <c r="AA54"/>
  <c r="AB54"/>
  <c r="AC54"/>
  <c r="AD54"/>
  <c r="AE54"/>
  <c r="AF54"/>
  <c r="AG54"/>
  <c r="AH54"/>
  <c r="AA55"/>
  <c r="AB55"/>
  <c r="AC55"/>
  <c r="AD55"/>
  <c r="AE55"/>
  <c r="AF55"/>
  <c r="AG55"/>
  <c r="AH55"/>
  <c r="AA56"/>
  <c r="AB56"/>
  <c r="AC56"/>
  <c r="AD56"/>
  <c r="AE56"/>
  <c r="AF56"/>
  <c r="AG56"/>
  <c r="AH56"/>
  <c r="AA57"/>
  <c r="AB57"/>
  <c r="AC57"/>
  <c r="AD57"/>
  <c r="AE57"/>
  <c r="AF57"/>
  <c r="AG57"/>
  <c r="AH57"/>
  <c r="AA58"/>
  <c r="AB58"/>
  <c r="AC58"/>
  <c r="AD58"/>
  <c r="AE58"/>
  <c r="AF58"/>
  <c r="AG58"/>
  <c r="AH58"/>
  <c r="AA59"/>
  <c r="AB59"/>
  <c r="AC59"/>
  <c r="AD59"/>
  <c r="AE59"/>
  <c r="AF59"/>
  <c r="AG59"/>
  <c r="AH59"/>
  <c r="AA60"/>
  <c r="AB60"/>
  <c r="AC60"/>
  <c r="AD60"/>
  <c r="AE60"/>
  <c r="AF60"/>
  <c r="AG60"/>
  <c r="AH60"/>
  <c r="AA61"/>
  <c r="AB61"/>
  <c r="AC61"/>
  <c r="AD61"/>
  <c r="AE61"/>
  <c r="AF61"/>
  <c r="AG61"/>
  <c r="AH61"/>
  <c r="AA62"/>
  <c r="AB62"/>
  <c r="AC62"/>
  <c r="AD62"/>
  <c r="AE62"/>
  <c r="AF62"/>
  <c r="AG62"/>
  <c r="AH62"/>
  <c r="AA63"/>
  <c r="AB63"/>
  <c r="AC63"/>
  <c r="AD63"/>
  <c r="AE63"/>
  <c r="AF63"/>
  <c r="AG63"/>
  <c r="AH63"/>
  <c r="AA64"/>
  <c r="AB64"/>
  <c r="AC64"/>
  <c r="AD64"/>
  <c r="AE64"/>
  <c r="AF64"/>
  <c r="AG64"/>
  <c r="AH64"/>
  <c r="AA65"/>
  <c r="AB65"/>
  <c r="AC65"/>
  <c r="AD65"/>
  <c r="AE65"/>
  <c r="AF65"/>
  <c r="AG65"/>
  <c r="AH65"/>
  <c r="AA66"/>
  <c r="AB66"/>
  <c r="AC66"/>
  <c r="AD66"/>
  <c r="AE66"/>
  <c r="AF66"/>
  <c r="AG66"/>
  <c r="AH66"/>
  <c r="AA67"/>
  <c r="AB67"/>
  <c r="AC67"/>
  <c r="AD67"/>
  <c r="AE67"/>
  <c r="AF67"/>
  <c r="AG67"/>
  <c r="AH67"/>
  <c r="AA68"/>
  <c r="AB68"/>
  <c r="AC68"/>
  <c r="AD68"/>
  <c r="AE68"/>
  <c r="AF68"/>
  <c r="AG68"/>
  <c r="AH68"/>
  <c r="AA69"/>
  <c r="AB69"/>
  <c r="AC69"/>
  <c r="AD69"/>
  <c r="AE69"/>
  <c r="AF69"/>
  <c r="AG69"/>
  <c r="AH69"/>
  <c r="AA70"/>
  <c r="AB70"/>
  <c r="AC70"/>
  <c r="AD70"/>
  <c r="AE70"/>
  <c r="AF70"/>
  <c r="AG70"/>
  <c r="AH70"/>
  <c r="AA71"/>
  <c r="AB71"/>
  <c r="AC71"/>
  <c r="AD71"/>
  <c r="AE71"/>
  <c r="AF71"/>
  <c r="AG71"/>
  <c r="AH71"/>
  <c r="AA72"/>
  <c r="AB72"/>
  <c r="AC72"/>
  <c r="AD72"/>
  <c r="AE72"/>
  <c r="AF72"/>
  <c r="AG72"/>
  <c r="AH72"/>
  <c r="AA73"/>
  <c r="AB73"/>
  <c r="AC73"/>
  <c r="AD73"/>
  <c r="AE73"/>
  <c r="AF73"/>
  <c r="AG73"/>
  <c r="AH73"/>
  <c r="AA74"/>
  <c r="AB74"/>
  <c r="AC74"/>
  <c r="AD74"/>
  <c r="AE74"/>
  <c r="AF74"/>
  <c r="AG74"/>
  <c r="AH74"/>
  <c r="AA75"/>
  <c r="AB75"/>
  <c r="AC75"/>
  <c r="AD75"/>
  <c r="AE75"/>
  <c r="AF75"/>
  <c r="AG75"/>
  <c r="AH75"/>
  <c r="AA76"/>
  <c r="AB76"/>
  <c r="AC76"/>
  <c r="AD76"/>
  <c r="AE76"/>
  <c r="AF76"/>
  <c r="AG76"/>
  <c r="AH76"/>
  <c r="AA77"/>
  <c r="AB77"/>
  <c r="AC77"/>
  <c r="AD77"/>
  <c r="AE77"/>
  <c r="AF77"/>
  <c r="AG77"/>
  <c r="AH77"/>
  <c r="AA78"/>
  <c r="AB78"/>
  <c r="AC78"/>
  <c r="AD78"/>
  <c r="AE78"/>
  <c r="AF78"/>
  <c r="AG78"/>
  <c r="AH78"/>
  <c r="AA79"/>
  <c r="AB79"/>
  <c r="AC79"/>
  <c r="AD79"/>
  <c r="AE79"/>
  <c r="AF79"/>
  <c r="AG79"/>
  <c r="AH79"/>
  <c r="AA80"/>
  <c r="AB80"/>
  <c r="AC80"/>
  <c r="AD80"/>
  <c r="AE80"/>
  <c r="AF80"/>
  <c r="AG80"/>
  <c r="AH80"/>
  <c r="AA81"/>
  <c r="AB81"/>
  <c r="AC81"/>
  <c r="AD81"/>
  <c r="AE81"/>
  <c r="AF81"/>
  <c r="AG81"/>
  <c r="AH81"/>
  <c r="AA82"/>
  <c r="AB82"/>
  <c r="AC82"/>
  <c r="AD82"/>
  <c r="AE82"/>
  <c r="AF82"/>
  <c r="AG82"/>
  <c r="AH82"/>
  <c r="AA83"/>
  <c r="AB83"/>
  <c r="AC83"/>
  <c r="AD83"/>
  <c r="AE83"/>
  <c r="AF83"/>
  <c r="AG83"/>
  <c r="AH83"/>
  <c r="AA84"/>
  <c r="AB84"/>
  <c r="AC84"/>
  <c r="AD84"/>
  <c r="AE84"/>
  <c r="AF84"/>
  <c r="AG84"/>
  <c r="AH84"/>
  <c r="AA85"/>
  <c r="AB85"/>
  <c r="AC85"/>
  <c r="AD85"/>
  <c r="AE85"/>
  <c r="AF85"/>
  <c r="AG85"/>
  <c r="AH85"/>
  <c r="AA86"/>
  <c r="AB86"/>
  <c r="AC86"/>
  <c r="AD86"/>
  <c r="AE86"/>
  <c r="AF86"/>
  <c r="AG86"/>
  <c r="AH86"/>
  <c r="AA87"/>
  <c r="AB87"/>
  <c r="AC87"/>
  <c r="AD87"/>
  <c r="AE87"/>
  <c r="AF87"/>
  <c r="AG87"/>
  <c r="AH87"/>
  <c r="AA88"/>
  <c r="AB88"/>
  <c r="AC88"/>
  <c r="AD88"/>
  <c r="AE88"/>
  <c r="AF88"/>
  <c r="AG88"/>
  <c r="AH88"/>
  <c r="AA89"/>
  <c r="AB89"/>
  <c r="AC89"/>
  <c r="AD89"/>
  <c r="AE89"/>
  <c r="AF89"/>
  <c r="AG89"/>
  <c r="AH89"/>
  <c r="AA90"/>
  <c r="AB90"/>
  <c r="AC90"/>
  <c r="AD90"/>
  <c r="AE90"/>
  <c r="AF90"/>
  <c r="AG90"/>
  <c r="AH90"/>
  <c r="AA91"/>
  <c r="AB91"/>
  <c r="AC91"/>
  <c r="AD91"/>
  <c r="AE91"/>
  <c r="AF91"/>
  <c r="AG91"/>
  <c r="AH91"/>
  <c r="AA92"/>
  <c r="AB92"/>
  <c r="AC92"/>
  <c r="AD92"/>
  <c r="AE92"/>
  <c r="AF92"/>
  <c r="AG92"/>
  <c r="AH92"/>
  <c r="AA93"/>
  <c r="AB93"/>
  <c r="AC93"/>
  <c r="AD93"/>
  <c r="AE93"/>
  <c r="AF93"/>
  <c r="AG93"/>
  <c r="AH93"/>
  <c r="AA94"/>
  <c r="AB94"/>
  <c r="AC94"/>
  <c r="AD94"/>
  <c r="AE94"/>
  <c r="AF94"/>
  <c r="AG94"/>
  <c r="AH94"/>
  <c r="AA95"/>
  <c r="AB95"/>
  <c r="AC95"/>
  <c r="AD95"/>
  <c r="AE95"/>
  <c r="AF95"/>
  <c r="AG95"/>
  <c r="AH95"/>
  <c r="AA96"/>
  <c r="AB96"/>
  <c r="AC96"/>
  <c r="AD96"/>
  <c r="AE96"/>
  <c r="AF96"/>
  <c r="AG96"/>
  <c r="AH96"/>
  <c r="AA97"/>
  <c r="AB97"/>
  <c r="AC97"/>
  <c r="AD97"/>
  <c r="AE97"/>
  <c r="AF97"/>
  <c r="AG97"/>
  <c r="AH97"/>
  <c r="AA98"/>
  <c r="AB98"/>
  <c r="AC98"/>
  <c r="AD98"/>
  <c r="AE98"/>
  <c r="AF98"/>
  <c r="AG98"/>
  <c r="AH98"/>
  <c r="AA99"/>
  <c r="AB99"/>
  <c r="AC99"/>
  <c r="AD99"/>
  <c r="AE99"/>
  <c r="AF99"/>
  <c r="AG99"/>
  <c r="AH99"/>
  <c r="AA100"/>
  <c r="AB100"/>
  <c r="AC100"/>
  <c r="AD100"/>
  <c r="AE100"/>
  <c r="AF100"/>
  <c r="AG100"/>
  <c r="AH100"/>
  <c r="AA101"/>
  <c r="AB101"/>
  <c r="AC101"/>
  <c r="AD101"/>
  <c r="AE101"/>
  <c r="AF101"/>
  <c r="AG101"/>
  <c r="AH101"/>
  <c r="AA102"/>
  <c r="AB102"/>
  <c r="AC102"/>
  <c r="AD102"/>
  <c r="AE102"/>
  <c r="AF102"/>
  <c r="AG102"/>
  <c r="AH102"/>
  <c r="AA103"/>
  <c r="AB103"/>
  <c r="AC103"/>
  <c r="AD103"/>
  <c r="AE103"/>
  <c r="AF103"/>
  <c r="AG103"/>
  <c r="AH103"/>
  <c r="G3"/>
  <c r="AH3"/>
  <c r="H3" s="1"/>
  <c r="AG3"/>
  <c r="AF3"/>
  <c r="F3" s="1"/>
  <c r="AD3"/>
  <c r="D3" s="1"/>
  <c r="AE3"/>
  <c r="E3" s="1"/>
  <c r="AC3"/>
  <c r="C3" s="1"/>
  <c r="AB3"/>
  <c r="B3" s="1"/>
  <c r="AA3"/>
  <c r="AM8" i="4"/>
  <c r="Y1" i="5"/>
  <c r="J1"/>
  <c r="J107" s="1"/>
  <c r="Y2"/>
  <c r="J2"/>
  <c r="U8" i="4"/>
  <c r="CP6" i="5"/>
  <c r="BX6"/>
  <c r="BF6"/>
  <c r="AN6"/>
  <c r="I26" i="6"/>
  <c r="N26"/>
  <c r="B18"/>
  <c r="B17"/>
  <c r="A18"/>
  <c r="A17"/>
  <c r="B16"/>
  <c r="A16"/>
  <c r="B14"/>
  <c r="B13"/>
  <c r="A15"/>
  <c r="A14"/>
  <c r="A13"/>
  <c r="B12"/>
  <c r="B11"/>
  <c r="B10"/>
  <c r="A12"/>
  <c r="A11"/>
  <c r="A10"/>
  <c r="B9"/>
  <c r="B8"/>
  <c r="B7"/>
  <c r="A7"/>
  <c r="A9"/>
  <c r="A8"/>
  <c r="DX6" i="5"/>
  <c r="ER105" l="1"/>
  <c r="EV105" s="1"/>
  <c r="EH105"/>
  <c r="EL105" s="1"/>
  <c r="FE32"/>
  <c r="FE34"/>
  <c r="FE36"/>
  <c r="FE38"/>
  <c r="FE40"/>
  <c r="FE41"/>
  <c r="FE56"/>
  <c r="FE58"/>
  <c r="FE60"/>
  <c r="FE62"/>
  <c r="FE64"/>
  <c r="FE68"/>
  <c r="R57"/>
  <c r="FE57" s="1"/>
  <c r="R61"/>
  <c r="FE61" s="1"/>
  <c r="R65"/>
  <c r="FE65" s="1"/>
  <c r="R69"/>
  <c r="FE69" s="1"/>
  <c r="FE72"/>
  <c r="FE74"/>
  <c r="FE87"/>
  <c r="FE91"/>
  <c r="FE95"/>
  <c r="FE99"/>
  <c r="FE85"/>
  <c r="FE89"/>
  <c r="FE93"/>
  <c r="FE97"/>
  <c r="FE101"/>
  <c r="FE105"/>
  <c r="AY28"/>
  <c r="AY30"/>
  <c r="AG31"/>
  <c r="EC29"/>
  <c r="EG29" s="1"/>
  <c r="BV30"/>
  <c r="BW30" s="1"/>
  <c r="DL30" s="1"/>
  <c r="CN31"/>
  <c r="CO31" s="1"/>
  <c r="DM31" s="1"/>
  <c r="DD99"/>
  <c r="DD101"/>
  <c r="FE33"/>
  <c r="FE35"/>
  <c r="FE37"/>
  <c r="FE39"/>
  <c r="FE84"/>
  <c r="FE86"/>
  <c r="FE88"/>
  <c r="FE90"/>
  <c r="FE92"/>
  <c r="FE94"/>
  <c r="FE96"/>
  <c r="FE98"/>
  <c r="FE100"/>
  <c r="FE104"/>
  <c r="EM29"/>
  <c r="EQ29" s="1"/>
  <c r="DD30"/>
  <c r="CL30"/>
  <c r="BB30"/>
  <c r="AJ30"/>
  <c r="DD31"/>
  <c r="BT31"/>
  <c r="BB31"/>
  <c r="AJ31"/>
  <c r="CL32"/>
  <c r="BB32"/>
  <c r="W32"/>
  <c r="X32" s="1"/>
  <c r="DI32" s="1"/>
  <c r="DD34"/>
  <c r="BT34"/>
  <c r="AJ34"/>
  <c r="DT35"/>
  <c r="CL36"/>
  <c r="BB36"/>
  <c r="W36"/>
  <c r="X36" s="1"/>
  <c r="DI36" s="1"/>
  <c r="DD38"/>
  <c r="BT38"/>
  <c r="AJ38"/>
  <c r="DT39"/>
  <c r="DF41"/>
  <c r="DG41" s="1"/>
  <c r="DN41" s="1"/>
  <c r="AL41"/>
  <c r="AM41" s="1"/>
  <c r="DJ41" s="1"/>
  <c r="DF43"/>
  <c r="DG43" s="1"/>
  <c r="DN43" s="1"/>
  <c r="AL43"/>
  <c r="AM43" s="1"/>
  <c r="DJ43" s="1"/>
  <c r="DF45"/>
  <c r="DG45" s="1"/>
  <c r="DN45" s="1"/>
  <c r="AL45"/>
  <c r="AM45" s="1"/>
  <c r="DJ45" s="1"/>
  <c r="DF48"/>
  <c r="DG48" s="1"/>
  <c r="DN48" s="1"/>
  <c r="AL48"/>
  <c r="AM48" s="1"/>
  <c r="DJ48" s="1"/>
  <c r="DF52"/>
  <c r="DG52" s="1"/>
  <c r="DN52" s="1"/>
  <c r="AL52"/>
  <c r="AM52" s="1"/>
  <c r="DJ52" s="1"/>
  <c r="DF62"/>
  <c r="DG62" s="1"/>
  <c r="DN62" s="1"/>
  <c r="BV62"/>
  <c r="BW62" s="1"/>
  <c r="DL62" s="1"/>
  <c r="AL62"/>
  <c r="AM62" s="1"/>
  <c r="DJ62" s="1"/>
  <c r="CN62"/>
  <c r="CO62" s="1"/>
  <c r="DM62" s="1"/>
  <c r="BD62"/>
  <c r="BE62" s="1"/>
  <c r="DK62" s="1"/>
  <c r="DT62"/>
  <c r="AL66"/>
  <c r="AM66" s="1"/>
  <c r="DJ66" s="1"/>
  <c r="DT71"/>
  <c r="DF72"/>
  <c r="DG72" s="1"/>
  <c r="DN72" s="1"/>
  <c r="BV72"/>
  <c r="BW72" s="1"/>
  <c r="DL72" s="1"/>
  <c r="AL72"/>
  <c r="AM72" s="1"/>
  <c r="DJ72" s="1"/>
  <c r="DT75"/>
  <c r="DF77"/>
  <c r="DG77" s="1"/>
  <c r="DN77" s="1"/>
  <c r="BV77"/>
  <c r="BW77" s="1"/>
  <c r="DL77" s="1"/>
  <c r="AL77"/>
  <c r="AM77" s="1"/>
  <c r="DJ77" s="1"/>
  <c r="DT79"/>
  <c r="DF80"/>
  <c r="DG80" s="1"/>
  <c r="DN80" s="1"/>
  <c r="BV80"/>
  <c r="BW80" s="1"/>
  <c r="DL80" s="1"/>
  <c r="AL80"/>
  <c r="AM80" s="1"/>
  <c r="DJ80" s="1"/>
  <c r="DT82"/>
  <c r="DT84"/>
  <c r="DT88"/>
  <c r="DT92"/>
  <c r="DT96"/>
  <c r="AJ98"/>
  <c r="W100"/>
  <c r="X100" s="1"/>
  <c r="DI100" s="1"/>
  <c r="BB100"/>
  <c r="CL102"/>
  <c r="BB102"/>
  <c r="DF104"/>
  <c r="DG104" s="1"/>
  <c r="DN104" s="1"/>
  <c r="AL104"/>
  <c r="AM104" s="1"/>
  <c r="DJ104" s="1"/>
  <c r="DT104"/>
  <c r="EH104" s="1"/>
  <c r="EL104" s="1"/>
  <c r="BV46"/>
  <c r="BW46" s="1"/>
  <c r="DL46" s="1"/>
  <c r="BV49"/>
  <c r="BW49" s="1"/>
  <c r="DL49" s="1"/>
  <c r="BV51"/>
  <c r="BW51" s="1"/>
  <c r="DL51" s="1"/>
  <c r="BV54"/>
  <c r="BW54" s="1"/>
  <c r="DL54" s="1"/>
  <c r="CN68"/>
  <c r="CO68" s="1"/>
  <c r="DM68" s="1"/>
  <c r="DF73"/>
  <c r="DG73" s="1"/>
  <c r="DN73" s="1"/>
  <c r="BV73"/>
  <c r="BW73" s="1"/>
  <c r="DL73" s="1"/>
  <c r="AL73"/>
  <c r="AM73" s="1"/>
  <c r="DJ73" s="1"/>
  <c r="DT74"/>
  <c r="DF76"/>
  <c r="DG76" s="1"/>
  <c r="DN76" s="1"/>
  <c r="BV76"/>
  <c r="BW76" s="1"/>
  <c r="DL76" s="1"/>
  <c r="AL76"/>
  <c r="AM76" s="1"/>
  <c r="DJ76" s="1"/>
  <c r="DT78"/>
  <c r="DF81"/>
  <c r="DG81" s="1"/>
  <c r="DN81" s="1"/>
  <c r="BV81"/>
  <c r="BW81" s="1"/>
  <c r="DL81" s="1"/>
  <c r="AL81"/>
  <c r="AM81" s="1"/>
  <c r="DJ81" s="1"/>
  <c r="DT85"/>
  <c r="DT89"/>
  <c r="DT93"/>
  <c r="CL97"/>
  <c r="AJ99"/>
  <c r="AJ101"/>
  <c r="K30" i="7"/>
  <c r="FF32" i="5"/>
  <c r="K32" i="7"/>
  <c r="FF34" i="5"/>
  <c r="K34" i="7"/>
  <c r="FF36" i="5"/>
  <c r="K36" i="7"/>
  <c r="FF38" i="5"/>
  <c r="K38" i="7"/>
  <c r="FF40" i="5"/>
  <c r="K39" i="7"/>
  <c r="FF41" i="5"/>
  <c r="K54" i="7"/>
  <c r="FF56" i="5"/>
  <c r="K56" i="7"/>
  <c r="FF58" i="5"/>
  <c r="K58" i="7"/>
  <c r="FF60" i="5"/>
  <c r="K60" i="7"/>
  <c r="FF62" i="5"/>
  <c r="K62" i="7"/>
  <c r="FF64" i="5"/>
  <c r="K64" i="7"/>
  <c r="FF66" i="5"/>
  <c r="K66" i="7"/>
  <c r="FF68" i="5"/>
  <c r="K68" i="7"/>
  <c r="FF70" i="5"/>
  <c r="K55" i="7"/>
  <c r="FF57" i="5"/>
  <c r="K59" i="7"/>
  <c r="FF61" i="5"/>
  <c r="K63" i="7"/>
  <c r="FF65" i="5"/>
  <c r="K67" i="7"/>
  <c r="FF69" i="5"/>
  <c r="K70" i="7"/>
  <c r="FF72" i="5"/>
  <c r="K72" i="7"/>
  <c r="FF74" i="5"/>
  <c r="K85" i="7"/>
  <c r="FF87" i="5"/>
  <c r="K89" i="7"/>
  <c r="FF91" i="5"/>
  <c r="K93" i="7"/>
  <c r="FF95" i="5"/>
  <c r="K97" i="7"/>
  <c r="FF99" i="5"/>
  <c r="K83" i="7"/>
  <c r="FF85" i="5"/>
  <c r="K87" i="7"/>
  <c r="FF89" i="5"/>
  <c r="K91" i="7"/>
  <c r="FF93" i="5"/>
  <c r="K95" i="7"/>
  <c r="FF97" i="5"/>
  <c r="K99" i="7"/>
  <c r="FF101" i="5"/>
  <c r="K103" i="7"/>
  <c r="FF105" i="5"/>
  <c r="K31" i="7"/>
  <c r="FF33" i="5"/>
  <c r="K33" i="7"/>
  <c r="FF35" i="5"/>
  <c r="K35" i="7"/>
  <c r="FF37" i="5"/>
  <c r="K37" i="7"/>
  <c r="FF39" i="5"/>
  <c r="K40" i="7"/>
  <c r="FF42" i="5"/>
  <c r="K69" i="7"/>
  <c r="FF71" i="5"/>
  <c r="K71" i="7"/>
  <c r="FF73" i="5"/>
  <c r="K73" i="7"/>
  <c r="FF75" i="5"/>
  <c r="K82" i="7"/>
  <c r="FF84" i="5"/>
  <c r="K84" i="7"/>
  <c r="FF86" i="5"/>
  <c r="K86" i="7"/>
  <c r="FF88" i="5"/>
  <c r="K88" i="7"/>
  <c r="FF90" i="5"/>
  <c r="K90" i="7"/>
  <c r="FF92" i="5"/>
  <c r="K92" i="7"/>
  <c r="FF94" i="5"/>
  <c r="K94" i="7"/>
  <c r="FF96" i="5"/>
  <c r="K96" i="7"/>
  <c r="FF98" i="5"/>
  <c r="K98" i="7"/>
  <c r="FF100" i="5"/>
  <c r="K102" i="7"/>
  <c r="FF104" i="5"/>
  <c r="K77" i="7"/>
  <c r="FF79" i="5"/>
  <c r="K81" i="7"/>
  <c r="FF83" i="5"/>
  <c r="K76" i="7"/>
  <c r="FF78" i="5"/>
  <c r="K80" i="7"/>
  <c r="FF82" i="5"/>
  <c r="AY29"/>
  <c r="AG30"/>
  <c r="FE30" s="1"/>
  <c r="AY31"/>
  <c r="FE31" s="1"/>
  <c r="R43"/>
  <c r="FE43" s="1"/>
  <c r="R45"/>
  <c r="FE45" s="1"/>
  <c r="R47"/>
  <c r="FE47" s="1"/>
  <c r="R49"/>
  <c r="FE49" s="1"/>
  <c r="R51"/>
  <c r="FE51" s="1"/>
  <c r="R53"/>
  <c r="FE53" s="1"/>
  <c r="AG102"/>
  <c r="DF29"/>
  <c r="DG29" s="1"/>
  <c r="DN29" s="1"/>
  <c r="ER29" s="1"/>
  <c r="EV29" s="1"/>
  <c r="BV29"/>
  <c r="BW29" s="1"/>
  <c r="DL29" s="1"/>
  <c r="EH29" s="1"/>
  <c r="EL29" s="1"/>
  <c r="AL29"/>
  <c r="AM29" s="1"/>
  <c r="DJ29" s="1"/>
  <c r="EA29" s="1"/>
  <c r="EB29" s="1"/>
  <c r="W31"/>
  <c r="X31" s="1"/>
  <c r="DI31" s="1"/>
  <c r="CL33"/>
  <c r="BB33"/>
  <c r="W33"/>
  <c r="X33" s="1"/>
  <c r="DI33" s="1"/>
  <c r="CL35"/>
  <c r="BB35"/>
  <c r="W35"/>
  <c r="X35" s="1"/>
  <c r="DI35" s="1"/>
  <c r="CL37"/>
  <c r="BB37"/>
  <c r="W37"/>
  <c r="X37" s="1"/>
  <c r="DI37" s="1"/>
  <c r="CL39"/>
  <c r="BB39"/>
  <c r="W39"/>
  <c r="X39" s="1"/>
  <c r="DI39" s="1"/>
  <c r="DT41"/>
  <c r="CN41"/>
  <c r="CO41" s="1"/>
  <c r="DM41" s="1"/>
  <c r="BD41"/>
  <c r="BE41" s="1"/>
  <c r="DK41" s="1"/>
  <c r="W41"/>
  <c r="X41" s="1"/>
  <c r="DI41" s="1"/>
  <c r="DT42"/>
  <c r="CN42"/>
  <c r="CO42" s="1"/>
  <c r="DM42" s="1"/>
  <c r="BD42"/>
  <c r="BE42" s="1"/>
  <c r="DK42" s="1"/>
  <c r="W42"/>
  <c r="X42" s="1"/>
  <c r="DI42" s="1"/>
  <c r="DT43"/>
  <c r="CN43"/>
  <c r="CO43" s="1"/>
  <c r="DM43" s="1"/>
  <c r="BD43"/>
  <c r="BE43" s="1"/>
  <c r="DK43" s="1"/>
  <c r="W43"/>
  <c r="X43" s="1"/>
  <c r="DI43" s="1"/>
  <c r="DT44"/>
  <c r="CN44"/>
  <c r="CO44" s="1"/>
  <c r="DM44" s="1"/>
  <c r="BD44"/>
  <c r="BE44" s="1"/>
  <c r="DK44" s="1"/>
  <c r="W44"/>
  <c r="X44" s="1"/>
  <c r="DI44" s="1"/>
  <c r="DT45"/>
  <c r="CN45"/>
  <c r="CO45" s="1"/>
  <c r="DM45" s="1"/>
  <c r="BD45"/>
  <c r="BE45" s="1"/>
  <c r="DK45" s="1"/>
  <c r="W45"/>
  <c r="X45" s="1"/>
  <c r="DI45" s="1"/>
  <c r="DT47"/>
  <c r="CN47"/>
  <c r="CO47" s="1"/>
  <c r="DM47" s="1"/>
  <c r="BD47"/>
  <c r="BE47" s="1"/>
  <c r="DK47" s="1"/>
  <c r="W47"/>
  <c r="X47" s="1"/>
  <c r="DI47" s="1"/>
  <c r="DT48"/>
  <c r="CN48"/>
  <c r="CO48" s="1"/>
  <c r="DM48" s="1"/>
  <c r="BD48"/>
  <c r="BE48" s="1"/>
  <c r="DK48" s="1"/>
  <c r="W48"/>
  <c r="X48" s="1"/>
  <c r="DI48" s="1"/>
  <c r="DT50"/>
  <c r="CN50"/>
  <c r="CO50" s="1"/>
  <c r="DM50" s="1"/>
  <c r="BD50"/>
  <c r="BE50" s="1"/>
  <c r="DK50" s="1"/>
  <c r="W50"/>
  <c r="X50" s="1"/>
  <c r="DI50" s="1"/>
  <c r="DT52"/>
  <c r="CN52"/>
  <c r="CO52" s="1"/>
  <c r="DM52" s="1"/>
  <c r="BD52"/>
  <c r="BE52" s="1"/>
  <c r="DK52" s="1"/>
  <c r="W52"/>
  <c r="X52" s="1"/>
  <c r="DI52" s="1"/>
  <c r="DT53"/>
  <c r="CN53"/>
  <c r="CO53" s="1"/>
  <c r="DM53" s="1"/>
  <c r="BD53"/>
  <c r="BE53" s="1"/>
  <c r="DK53" s="1"/>
  <c r="W53"/>
  <c r="X53" s="1"/>
  <c r="DI53" s="1"/>
  <c r="EA58"/>
  <c r="EB58" s="1"/>
  <c r="EA62"/>
  <c r="EB62" s="1"/>
  <c r="DF66"/>
  <c r="DG66" s="1"/>
  <c r="DN66" s="1"/>
  <c r="BV66"/>
  <c r="BW66" s="1"/>
  <c r="DL66" s="1"/>
  <c r="DY71"/>
  <c r="DZ71" s="1"/>
  <c r="DY75"/>
  <c r="DZ75" s="1"/>
  <c r="DY79"/>
  <c r="DZ79" s="1"/>
  <c r="DY82"/>
  <c r="DZ82" s="1"/>
  <c r="CL84"/>
  <c r="BB84"/>
  <c r="W84"/>
  <c r="X84" s="1"/>
  <c r="DI84" s="1"/>
  <c r="CL86"/>
  <c r="BB86"/>
  <c r="W86"/>
  <c r="X86" s="1"/>
  <c r="DI86" s="1"/>
  <c r="CL88"/>
  <c r="BB88"/>
  <c r="W88"/>
  <c r="X88" s="1"/>
  <c r="DI88" s="1"/>
  <c r="CL90"/>
  <c r="BB90"/>
  <c r="W90"/>
  <c r="X90" s="1"/>
  <c r="DI90" s="1"/>
  <c r="CL92"/>
  <c r="BB92"/>
  <c r="W92"/>
  <c r="X92" s="1"/>
  <c r="DI92" s="1"/>
  <c r="CL94"/>
  <c r="BB94"/>
  <c r="W94"/>
  <c r="X94" s="1"/>
  <c r="DI94" s="1"/>
  <c r="CL96"/>
  <c r="BB96"/>
  <c r="W96"/>
  <c r="X96" s="1"/>
  <c r="DI96" s="1"/>
  <c r="AL65"/>
  <c r="AM65" s="1"/>
  <c r="DJ65" s="1"/>
  <c r="AL67"/>
  <c r="AM67" s="1"/>
  <c r="DJ67" s="1"/>
  <c r="DF68"/>
  <c r="DG68" s="1"/>
  <c r="DN68" s="1"/>
  <c r="BV68"/>
  <c r="BW68" s="1"/>
  <c r="DL68" s="1"/>
  <c r="DY74"/>
  <c r="DZ74" s="1"/>
  <c r="DY78"/>
  <c r="DZ78" s="1"/>
  <c r="DT97"/>
  <c r="BB97"/>
  <c r="BT99"/>
  <c r="BT101"/>
  <c r="CN103"/>
  <c r="CO103" s="1"/>
  <c r="DM103" s="1"/>
  <c r="BD103"/>
  <c r="BE103" s="1"/>
  <c r="DK103" s="1"/>
  <c r="W103"/>
  <c r="X103" s="1"/>
  <c r="DI103" s="1"/>
  <c r="K75" i="7"/>
  <c r="FF77" i="5"/>
  <c r="K79" i="7"/>
  <c r="FF81" i="5"/>
  <c r="K74" i="7"/>
  <c r="FF76" i="5"/>
  <c r="K78" i="7"/>
  <c r="FF80" i="5"/>
  <c r="DH104"/>
  <c r="AG26"/>
  <c r="FE26" s="1"/>
  <c r="AY27"/>
  <c r="FE27" s="1"/>
  <c r="AG28"/>
  <c r="FE28" s="1"/>
  <c r="AG29"/>
  <c r="FE29" s="1"/>
  <c r="R44"/>
  <c r="FE44" s="1"/>
  <c r="R46"/>
  <c r="FE46" s="1"/>
  <c r="R48"/>
  <c r="FE48" s="1"/>
  <c r="R50"/>
  <c r="FE50" s="1"/>
  <c r="R52"/>
  <c r="FE52" s="1"/>
  <c r="R54"/>
  <c r="FE54" s="1"/>
  <c r="AY102"/>
  <c r="AG103"/>
  <c r="FE103" s="1"/>
  <c r="DT26"/>
  <c r="EH26" s="1"/>
  <c r="EL26" s="1"/>
  <c r="W27"/>
  <c r="X27" s="1"/>
  <c r="DI27" s="1"/>
  <c r="DT27"/>
  <c r="ER27" s="1"/>
  <c r="EV27" s="1"/>
  <c r="DT28"/>
  <c r="W28"/>
  <c r="X28" s="1"/>
  <c r="DI28" s="1"/>
  <c r="CL29"/>
  <c r="BB29"/>
  <c r="W29"/>
  <c r="X29" s="1"/>
  <c r="DI29" s="1"/>
  <c r="DT30"/>
  <c r="ER30" s="1"/>
  <c r="EV30" s="1"/>
  <c r="W30"/>
  <c r="X30" s="1"/>
  <c r="DI30" s="1"/>
  <c r="DT31"/>
  <c r="DT32"/>
  <c r="ER33"/>
  <c r="EV33" s="1"/>
  <c r="DD33"/>
  <c r="BT33"/>
  <c r="AJ33"/>
  <c r="DT34"/>
  <c r="ER35"/>
  <c r="EV35" s="1"/>
  <c r="DD35"/>
  <c r="BT35"/>
  <c r="AJ35"/>
  <c r="DT36"/>
  <c r="ER37"/>
  <c r="EV37" s="1"/>
  <c r="DD37"/>
  <c r="BT37"/>
  <c r="AJ37"/>
  <c r="DT38"/>
  <c r="ER39"/>
  <c r="EV39" s="1"/>
  <c r="DD39"/>
  <c r="BT39"/>
  <c r="AJ39"/>
  <c r="CN40"/>
  <c r="CO40" s="1"/>
  <c r="DM40" s="1"/>
  <c r="BB40"/>
  <c r="W40"/>
  <c r="X40" s="1"/>
  <c r="DI40" s="1"/>
  <c r="DF40"/>
  <c r="DG40" s="1"/>
  <c r="DN40" s="1"/>
  <c r="BV40"/>
  <c r="BW40" s="1"/>
  <c r="DL40" s="1"/>
  <c r="U41"/>
  <c r="U42"/>
  <c r="U43"/>
  <c r="U44"/>
  <c r="U45"/>
  <c r="U47"/>
  <c r="U48"/>
  <c r="U50"/>
  <c r="U52"/>
  <c r="U53"/>
  <c r="DF56"/>
  <c r="DG56" s="1"/>
  <c r="DN56" s="1"/>
  <c r="BV56"/>
  <c r="BW56" s="1"/>
  <c r="DL56" s="1"/>
  <c r="AL56"/>
  <c r="AM56" s="1"/>
  <c r="DJ56" s="1"/>
  <c r="CN56"/>
  <c r="CO56" s="1"/>
  <c r="DM56" s="1"/>
  <c r="BD56"/>
  <c r="BE56" s="1"/>
  <c r="DK56" s="1"/>
  <c r="DT56"/>
  <c r="DF60"/>
  <c r="DG60" s="1"/>
  <c r="DN60" s="1"/>
  <c r="BV60"/>
  <c r="BW60" s="1"/>
  <c r="DL60" s="1"/>
  <c r="AL60"/>
  <c r="AM60" s="1"/>
  <c r="DJ60" s="1"/>
  <c r="CN60"/>
  <c r="CO60" s="1"/>
  <c r="DM60" s="1"/>
  <c r="BD60"/>
  <c r="BE60" s="1"/>
  <c r="DK60" s="1"/>
  <c r="DT60"/>
  <c r="DF64"/>
  <c r="DG64" s="1"/>
  <c r="DN64" s="1"/>
  <c r="ER64" s="1"/>
  <c r="EV64" s="1"/>
  <c r="BV64"/>
  <c r="BW64" s="1"/>
  <c r="DL64" s="1"/>
  <c r="EH64" s="1"/>
  <c r="EL64" s="1"/>
  <c r="AL64"/>
  <c r="AM64" s="1"/>
  <c r="DJ64" s="1"/>
  <c r="EA64" s="1"/>
  <c r="EB64" s="1"/>
  <c r="U64"/>
  <c r="DT66"/>
  <c r="AL69"/>
  <c r="AM69" s="1"/>
  <c r="DJ69" s="1"/>
  <c r="DF71"/>
  <c r="DG71" s="1"/>
  <c r="DN71" s="1"/>
  <c r="ER71" s="1"/>
  <c r="EV71" s="1"/>
  <c r="BV71"/>
  <c r="BW71" s="1"/>
  <c r="DL71" s="1"/>
  <c r="EH71" s="1"/>
  <c r="EL71" s="1"/>
  <c r="AL71"/>
  <c r="AM71" s="1"/>
  <c r="DJ71" s="1"/>
  <c r="W72"/>
  <c r="X72" s="1"/>
  <c r="DI72" s="1"/>
  <c r="DT72"/>
  <c r="EH72" s="1"/>
  <c r="EL72" s="1"/>
  <c r="DF75"/>
  <c r="DG75" s="1"/>
  <c r="DN75" s="1"/>
  <c r="ER75" s="1"/>
  <c r="EV75" s="1"/>
  <c r="BV75"/>
  <c r="BW75" s="1"/>
  <c r="DL75" s="1"/>
  <c r="EH75" s="1"/>
  <c r="EL75" s="1"/>
  <c r="AL75"/>
  <c r="AM75" s="1"/>
  <c r="DJ75" s="1"/>
  <c r="W77"/>
  <c r="X77" s="1"/>
  <c r="DI77" s="1"/>
  <c r="DT77"/>
  <c r="DF79"/>
  <c r="DG79" s="1"/>
  <c r="DN79" s="1"/>
  <c r="ER79" s="1"/>
  <c r="EV79" s="1"/>
  <c r="BV79"/>
  <c r="BW79" s="1"/>
  <c r="DL79" s="1"/>
  <c r="EH79" s="1"/>
  <c r="EL79" s="1"/>
  <c r="AL79"/>
  <c r="AM79" s="1"/>
  <c r="DJ79" s="1"/>
  <c r="W80"/>
  <c r="X80" s="1"/>
  <c r="DI80" s="1"/>
  <c r="DT80"/>
  <c r="EH80" s="1"/>
  <c r="EL80" s="1"/>
  <c r="DF82"/>
  <c r="DG82" s="1"/>
  <c r="DN82" s="1"/>
  <c r="ER82" s="1"/>
  <c r="EV82" s="1"/>
  <c r="BV82"/>
  <c r="BW82" s="1"/>
  <c r="DL82" s="1"/>
  <c r="EH82" s="1"/>
  <c r="EL82" s="1"/>
  <c r="AL82"/>
  <c r="AM82" s="1"/>
  <c r="DJ82" s="1"/>
  <c r="ER84"/>
  <c r="EV84" s="1"/>
  <c r="DD84"/>
  <c r="BT84"/>
  <c r="AJ84"/>
  <c r="ER86"/>
  <c r="EV86" s="1"/>
  <c r="DD86"/>
  <c r="BT86"/>
  <c r="AJ86"/>
  <c r="ER88"/>
  <c r="EV88" s="1"/>
  <c r="DD88"/>
  <c r="BT88"/>
  <c r="AJ88"/>
  <c r="ER90"/>
  <c r="EV90" s="1"/>
  <c r="DD90"/>
  <c r="BT90"/>
  <c r="AJ90"/>
  <c r="ER92"/>
  <c r="EV92" s="1"/>
  <c r="DD92"/>
  <c r="BT92"/>
  <c r="AJ92"/>
  <c r="ER94"/>
  <c r="EV94" s="1"/>
  <c r="DD94"/>
  <c r="BT94"/>
  <c r="AJ94"/>
  <c r="ER96"/>
  <c r="EV96" s="1"/>
  <c r="DD96"/>
  <c r="BT96"/>
  <c r="AJ96"/>
  <c r="BT98"/>
  <c r="DT98"/>
  <c r="BT100"/>
  <c r="DT100"/>
  <c r="DT102"/>
  <c r="EH102" s="1"/>
  <c r="EL102" s="1"/>
  <c r="W102"/>
  <c r="X102" s="1"/>
  <c r="DI102" s="1"/>
  <c r="CN104"/>
  <c r="CO104" s="1"/>
  <c r="DM104" s="1"/>
  <c r="EM104" s="1"/>
  <c r="EQ104" s="1"/>
  <c r="BD104"/>
  <c r="BE104" s="1"/>
  <c r="DK104" s="1"/>
  <c r="DT46"/>
  <c r="CN46"/>
  <c r="CO46" s="1"/>
  <c r="DM46" s="1"/>
  <c r="BD46"/>
  <c r="BE46" s="1"/>
  <c r="DK46" s="1"/>
  <c r="W46"/>
  <c r="X46" s="1"/>
  <c r="DI46" s="1"/>
  <c r="DT49"/>
  <c r="CN49"/>
  <c r="CO49" s="1"/>
  <c r="DM49" s="1"/>
  <c r="BD49"/>
  <c r="BE49" s="1"/>
  <c r="DK49" s="1"/>
  <c r="W49"/>
  <c r="X49" s="1"/>
  <c r="DI49" s="1"/>
  <c r="DT51"/>
  <c r="CN51"/>
  <c r="CO51" s="1"/>
  <c r="DM51" s="1"/>
  <c r="BD51"/>
  <c r="BE51" s="1"/>
  <c r="DK51" s="1"/>
  <c r="W51"/>
  <c r="X51" s="1"/>
  <c r="DI51" s="1"/>
  <c r="DT54"/>
  <c r="CN54"/>
  <c r="CO54" s="1"/>
  <c r="DM54" s="1"/>
  <c r="BD54"/>
  <c r="BE54" s="1"/>
  <c r="DK54" s="1"/>
  <c r="W54"/>
  <c r="X54" s="1"/>
  <c r="DI54" s="1"/>
  <c r="DT68"/>
  <c r="DT70"/>
  <c r="AL70"/>
  <c r="AM70" s="1"/>
  <c r="DJ70" s="1"/>
  <c r="U70"/>
  <c r="W73"/>
  <c r="X73" s="1"/>
  <c r="DI73" s="1"/>
  <c r="DT73"/>
  <c r="DF74"/>
  <c r="DG74" s="1"/>
  <c r="DN74" s="1"/>
  <c r="ER74" s="1"/>
  <c r="EV74" s="1"/>
  <c r="BV74"/>
  <c r="BW74" s="1"/>
  <c r="DL74" s="1"/>
  <c r="EH74" s="1"/>
  <c r="EL74" s="1"/>
  <c r="AL74"/>
  <c r="AM74" s="1"/>
  <c r="DJ74" s="1"/>
  <c r="W76"/>
  <c r="X76" s="1"/>
  <c r="DI76" s="1"/>
  <c r="DT76"/>
  <c r="ER76" s="1"/>
  <c r="EV76" s="1"/>
  <c r="DF78"/>
  <c r="DG78" s="1"/>
  <c r="DN78" s="1"/>
  <c r="ER78" s="1"/>
  <c r="EV78" s="1"/>
  <c r="BV78"/>
  <c r="BW78" s="1"/>
  <c r="DL78" s="1"/>
  <c r="EH78" s="1"/>
  <c r="EL78" s="1"/>
  <c r="AL78"/>
  <c r="AM78" s="1"/>
  <c r="DJ78" s="1"/>
  <c r="W81"/>
  <c r="X81" s="1"/>
  <c r="DI81" s="1"/>
  <c r="DT81"/>
  <c r="ER85"/>
  <c r="EV85" s="1"/>
  <c r="ER87"/>
  <c r="EV87" s="1"/>
  <c r="ER89"/>
  <c r="EV89" s="1"/>
  <c r="ER91"/>
  <c r="EV91" s="1"/>
  <c r="ER93"/>
  <c r="EV93" s="1"/>
  <c r="ER95"/>
  <c r="EV95" s="1"/>
  <c r="ER97"/>
  <c r="EV97" s="1"/>
  <c r="DD97"/>
  <c r="BT97"/>
  <c r="AJ97"/>
  <c r="DT99"/>
  <c r="CL99"/>
  <c r="BB99"/>
  <c r="W99"/>
  <c r="X99" s="1"/>
  <c r="DI99" s="1"/>
  <c r="ER101"/>
  <c r="EV101" s="1"/>
  <c r="DT101"/>
  <c r="CL101"/>
  <c r="BB101"/>
  <c r="W101"/>
  <c r="X101" s="1"/>
  <c r="DI101" s="1"/>
  <c r="DT103"/>
  <c r="K20" i="12"/>
  <c r="H20" i="9"/>
  <c r="H20" i="12"/>
  <c r="K20" i="9"/>
  <c r="E23" i="7"/>
  <c r="FD25" i="5"/>
  <c r="B23" i="7"/>
  <c r="T25" i="5"/>
  <c r="AI25"/>
  <c r="AJ25"/>
  <c r="AX25"/>
  <c r="BA25" s="1"/>
  <c r="BP25"/>
  <c r="BS25" s="1"/>
  <c r="CH25"/>
  <c r="CK25" s="1"/>
  <c r="CZ25"/>
  <c r="DC25" s="1"/>
  <c r="E22" i="7"/>
  <c r="FD24" i="5"/>
  <c r="B22" i="7"/>
  <c r="T24" i="5"/>
  <c r="AI24"/>
  <c r="AX24"/>
  <c r="BA24" s="1"/>
  <c r="BP24"/>
  <c r="BS24" s="1"/>
  <c r="CH24"/>
  <c r="CK24" s="1"/>
  <c r="CZ24"/>
  <c r="DC24" s="1"/>
  <c r="DT24"/>
  <c r="E21" i="7"/>
  <c r="FD23" i="5"/>
  <c r="B21" i="7"/>
  <c r="T23" i="5"/>
  <c r="DT23"/>
  <c r="AX23"/>
  <c r="BP23"/>
  <c r="CH23"/>
  <c r="CZ23"/>
  <c r="DC23" s="1"/>
  <c r="E20" i="7"/>
  <c r="FD22" i="5"/>
  <c r="B20" i="7"/>
  <c r="T22" i="5"/>
  <c r="DT22"/>
  <c r="AX22"/>
  <c r="BP22"/>
  <c r="CH22"/>
  <c r="CZ22"/>
  <c r="W22"/>
  <c r="X22" s="1"/>
  <c r="DI22" s="1"/>
  <c r="AJ22"/>
  <c r="BB22"/>
  <c r="BT22"/>
  <c r="CL22"/>
  <c r="DD22"/>
  <c r="E19" i="7"/>
  <c r="FD21" i="5"/>
  <c r="B19" i="7"/>
  <c r="T21" i="5"/>
  <c r="AX21"/>
  <c r="BP21"/>
  <c r="CH21"/>
  <c r="CZ21"/>
  <c r="E18" i="7"/>
  <c r="FD20" i="5"/>
  <c r="B18" i="7"/>
  <c r="T20" i="5"/>
  <c r="AX20"/>
  <c r="BA20" s="1"/>
  <c r="BB20" s="1"/>
  <c r="CH20"/>
  <c r="CK20" s="1"/>
  <c r="CL20" s="1"/>
  <c r="AI20"/>
  <c r="AJ20" s="1"/>
  <c r="BP20"/>
  <c r="BS20" s="1"/>
  <c r="BT20" s="1"/>
  <c r="CZ20"/>
  <c r="DC20" s="1"/>
  <c r="DD20" s="1"/>
  <c r="E17" i="7"/>
  <c r="FD19" i="5"/>
  <c r="B17" i="7"/>
  <c r="T19" i="5"/>
  <c r="AI19"/>
  <c r="AX19"/>
  <c r="BA19" s="1"/>
  <c r="BB19" s="1"/>
  <c r="BP19"/>
  <c r="BS19" s="1"/>
  <c r="BT19" s="1"/>
  <c r="CH19"/>
  <c r="CK19" s="1"/>
  <c r="CL19" s="1"/>
  <c r="CZ19"/>
  <c r="DC19" s="1"/>
  <c r="DD19" s="1"/>
  <c r="E16" i="7"/>
  <c r="FD18" i="5"/>
  <c r="B16" i="7"/>
  <c r="T18" i="5"/>
  <c r="AI18"/>
  <c r="AJ18" s="1"/>
  <c r="AX18"/>
  <c r="BA18" s="1"/>
  <c r="BB18" s="1"/>
  <c r="BP18"/>
  <c r="BS18" s="1"/>
  <c r="BT18" s="1"/>
  <c r="CH18"/>
  <c r="CK18" s="1"/>
  <c r="CL18" s="1"/>
  <c r="CZ18"/>
  <c r="DC18" s="1"/>
  <c r="DD18" s="1"/>
  <c r="W18"/>
  <c r="X18" s="1"/>
  <c r="DI18" s="1"/>
  <c r="E15" i="7"/>
  <c r="FD17" i="5"/>
  <c r="B15" i="7"/>
  <c r="T17" i="5"/>
  <c r="U17" s="1"/>
  <c r="AI17"/>
  <c r="AJ17" s="1"/>
  <c r="AX17"/>
  <c r="BA17" s="1"/>
  <c r="BB17" s="1"/>
  <c r="BP17"/>
  <c r="BS17" s="1"/>
  <c r="BT17" s="1"/>
  <c r="CH17"/>
  <c r="CK17" s="1"/>
  <c r="CL17" s="1"/>
  <c r="CZ17"/>
  <c r="DC17" s="1"/>
  <c r="DD17" s="1"/>
  <c r="E14" i="7"/>
  <c r="FD16" i="5"/>
  <c r="B14" i="7"/>
  <c r="T16" i="5"/>
  <c r="AI16"/>
  <c r="AJ16" s="1"/>
  <c r="AX16"/>
  <c r="BA16" s="1"/>
  <c r="BB16" s="1"/>
  <c r="BP16"/>
  <c r="BS16" s="1"/>
  <c r="BT16" s="1"/>
  <c r="CH16"/>
  <c r="CK16" s="1"/>
  <c r="CL16" s="1"/>
  <c r="CZ16"/>
  <c r="DC16" s="1"/>
  <c r="DD16" s="1"/>
  <c r="E13" i="7"/>
  <c r="FD15" i="5"/>
  <c r="B13" i="7"/>
  <c r="T15" i="5"/>
  <c r="AX15"/>
  <c r="BA15" s="1"/>
  <c r="BB15" s="1"/>
  <c r="AI15"/>
  <c r="AJ15" s="1"/>
  <c r="BP15"/>
  <c r="BS15" s="1"/>
  <c r="BT15" s="1"/>
  <c r="CH15"/>
  <c r="CK15" s="1"/>
  <c r="CL15" s="1"/>
  <c r="CZ15"/>
  <c r="DC15" s="1"/>
  <c r="DD15" s="1"/>
  <c r="E12" i="7"/>
  <c r="FD14" i="5"/>
  <c r="B12" i="7"/>
  <c r="T14" i="5"/>
  <c r="AI14"/>
  <c r="AX14"/>
  <c r="BA14" s="1"/>
  <c r="BP14"/>
  <c r="BS14" s="1"/>
  <c r="BT14" s="1"/>
  <c r="CH14"/>
  <c r="CK14" s="1"/>
  <c r="CZ14"/>
  <c r="DC14" s="1"/>
  <c r="DD14" s="1"/>
  <c r="E11" i="7"/>
  <c r="FD13" i="5"/>
  <c r="B11" i="7"/>
  <c r="AX13" i="5"/>
  <c r="BA13" s="1"/>
  <c r="BB13" s="1"/>
  <c r="CH13"/>
  <c r="CK13" s="1"/>
  <c r="CL13" s="1"/>
  <c r="T13"/>
  <c r="AI13"/>
  <c r="BP13"/>
  <c r="BS13" s="1"/>
  <c r="BT13" s="1"/>
  <c r="CZ13"/>
  <c r="DC13" s="1"/>
  <c r="DD13" s="1"/>
  <c r="E10" i="7"/>
  <c r="FD12" i="5"/>
  <c r="B10" i="7"/>
  <c r="T12" i="5"/>
  <c r="AI12"/>
  <c r="AJ12" s="1"/>
  <c r="AX12"/>
  <c r="BA12" s="1"/>
  <c r="BB12" s="1"/>
  <c r="BP12"/>
  <c r="BS12" s="1"/>
  <c r="BT12" s="1"/>
  <c r="CH12"/>
  <c r="CK12" s="1"/>
  <c r="CL12" s="1"/>
  <c r="CZ12"/>
  <c r="DC12" s="1"/>
  <c r="DD12" s="1"/>
  <c r="E9" i="7"/>
  <c r="FD11" i="5"/>
  <c r="B9" i="7"/>
  <c r="T11" i="5"/>
  <c r="AI11"/>
  <c r="AX11"/>
  <c r="BA11" s="1"/>
  <c r="BP11"/>
  <c r="BS11" s="1"/>
  <c r="BT11" s="1"/>
  <c r="CH11"/>
  <c r="CK11" s="1"/>
  <c r="CZ11"/>
  <c r="DC11" s="1"/>
  <c r="DD11" s="1"/>
  <c r="E8" i="7"/>
  <c r="FD10" i="5"/>
  <c r="B8" i="7"/>
  <c r="AI10" i="5"/>
  <c r="AJ10" s="1"/>
  <c r="BP10"/>
  <c r="BS10" s="1"/>
  <c r="BT10" s="1"/>
  <c r="CZ10"/>
  <c r="DC10" s="1"/>
  <c r="DD10" s="1"/>
  <c r="T10"/>
  <c r="AX10"/>
  <c r="BA10" s="1"/>
  <c r="BB10" s="1"/>
  <c r="CH10"/>
  <c r="CK10" s="1"/>
  <c r="CL10" s="1"/>
  <c r="E7" i="7"/>
  <c r="FD9" i="5"/>
  <c r="B7" i="7"/>
  <c r="T9" i="5"/>
  <c r="AI9"/>
  <c r="AJ9" s="1"/>
  <c r="AX9"/>
  <c r="BA9" s="1"/>
  <c r="BB9" s="1"/>
  <c r="BP9"/>
  <c r="BS9" s="1"/>
  <c r="BT9" s="1"/>
  <c r="CH9"/>
  <c r="CK9" s="1"/>
  <c r="CL9" s="1"/>
  <c r="CZ9"/>
  <c r="DC9" s="1"/>
  <c r="DD9" s="1"/>
  <c r="E6" i="7"/>
  <c r="FD8" i="5"/>
  <c r="B6" i="7"/>
  <c r="T8" i="5"/>
  <c r="AI8"/>
  <c r="AJ8" s="1"/>
  <c r="AX8"/>
  <c r="BA8" s="1"/>
  <c r="BB8" s="1"/>
  <c r="BP8"/>
  <c r="BS8" s="1"/>
  <c r="BT8" s="1"/>
  <c r="CH8"/>
  <c r="CK8" s="1"/>
  <c r="CL8" s="1"/>
  <c r="CZ8"/>
  <c r="DC8" s="1"/>
  <c r="DD8" s="1"/>
  <c r="E5" i="7"/>
  <c r="FD7" i="5"/>
  <c r="T7"/>
  <c r="AI7"/>
  <c r="AX7"/>
  <c r="BA7" s="1"/>
  <c r="BB7" s="1"/>
  <c r="BP7"/>
  <c r="BS7" s="1"/>
  <c r="BT7" s="1"/>
  <c r="CH7"/>
  <c r="CK7" s="1"/>
  <c r="CL7" s="1"/>
  <c r="CZ7"/>
  <c r="DC7" s="1"/>
  <c r="DD7" s="1"/>
  <c r="B5" i="7"/>
  <c r="DH8" i="5"/>
  <c r="AJ7"/>
  <c r="R10"/>
  <c r="AJ11"/>
  <c r="U12"/>
  <c r="DH13"/>
  <c r="BB11"/>
  <c r="AJ14"/>
  <c r="DH19"/>
  <c r="DH14"/>
  <c r="CL14"/>
  <c r="DH20"/>
  <c r="AJ19"/>
  <c r="DH24"/>
  <c r="DH25"/>
  <c r="U21"/>
  <c r="R21"/>
  <c r="U23"/>
  <c r="R23"/>
  <c r="AW7"/>
  <c r="CG7"/>
  <c r="R8"/>
  <c r="AW8"/>
  <c r="CG8"/>
  <c r="R9"/>
  <c r="CC9"/>
  <c r="AC10"/>
  <c r="BK10"/>
  <c r="CU10"/>
  <c r="AS11"/>
  <c r="CC11"/>
  <c r="R12"/>
  <c r="AW12"/>
  <c r="CG12"/>
  <c r="R13"/>
  <c r="AS13"/>
  <c r="CC13"/>
  <c r="AC14"/>
  <c r="BK14"/>
  <c r="CU14"/>
  <c r="AS15"/>
  <c r="CG15"/>
  <c r="R17"/>
  <c r="AW17"/>
  <c r="CG17"/>
  <c r="R19"/>
  <c r="AW19"/>
  <c r="CG19"/>
  <c r="AE20"/>
  <c r="BO20"/>
  <c r="CY20"/>
  <c r="AW21"/>
  <c r="CG21"/>
  <c r="AC22"/>
  <c r="BK22"/>
  <c r="CU22"/>
  <c r="AW23"/>
  <c r="CG23"/>
  <c r="R24"/>
  <c r="AW24"/>
  <c r="CG24"/>
  <c r="R25"/>
  <c r="AW25"/>
  <c r="CG25"/>
  <c r="AE9"/>
  <c r="CG9"/>
  <c r="AE10"/>
  <c r="BO10"/>
  <c r="CY10"/>
  <c r="AW11"/>
  <c r="CG11"/>
  <c r="AW13"/>
  <c r="CG13"/>
  <c r="AE14"/>
  <c r="BO14"/>
  <c r="CY14"/>
  <c r="AW15"/>
  <c r="BK15"/>
  <c r="CC15"/>
  <c r="CI15" s="1"/>
  <c r="CU15"/>
  <c r="AE16"/>
  <c r="BO16"/>
  <c r="CY16"/>
  <c r="AC17"/>
  <c r="AS17"/>
  <c r="AY17" s="1"/>
  <c r="BK17"/>
  <c r="CC17"/>
  <c r="CI17" s="1"/>
  <c r="CU17"/>
  <c r="AE18"/>
  <c r="BO18"/>
  <c r="CY18"/>
  <c r="AS19"/>
  <c r="CC19"/>
  <c r="CI19" s="1"/>
  <c r="AC20"/>
  <c r="BK20"/>
  <c r="BQ20" s="1"/>
  <c r="BV20" s="1"/>
  <c r="BW20" s="1"/>
  <c r="DL20" s="1"/>
  <c r="CU20"/>
  <c r="DA20" s="1"/>
  <c r="DF20" s="1"/>
  <c r="DG20" s="1"/>
  <c r="DN20" s="1"/>
  <c r="AS21"/>
  <c r="AY21" s="1"/>
  <c r="CC21"/>
  <c r="CI21" s="1"/>
  <c r="AE22"/>
  <c r="BO22"/>
  <c r="CY22"/>
  <c r="AS23"/>
  <c r="CC23"/>
  <c r="CI23" s="1"/>
  <c r="CU23"/>
  <c r="AC24"/>
  <c r="AS24"/>
  <c r="AY24" s="1"/>
  <c r="BK24"/>
  <c r="CC24"/>
  <c r="CI24" s="1"/>
  <c r="CU24"/>
  <c r="AC25"/>
  <c r="AS25"/>
  <c r="AY25" s="1"/>
  <c r="BK25"/>
  <c r="CC25"/>
  <c r="CI25" s="1"/>
  <c r="CU25"/>
  <c r="DH10"/>
  <c r="DH12"/>
  <c r="R11"/>
  <c r="CL11"/>
  <c r="R15"/>
  <c r="DH16"/>
  <c r="DH17"/>
  <c r="U19"/>
  <c r="R14"/>
  <c r="BB14"/>
  <c r="R20"/>
  <c r="U24"/>
  <c r="U25"/>
  <c r="U22"/>
  <c r="R22"/>
  <c r="R7"/>
  <c r="AC7"/>
  <c r="AS7"/>
  <c r="AY7" s="1"/>
  <c r="BD7" s="1"/>
  <c r="BE7" s="1"/>
  <c r="DK7" s="1"/>
  <c r="BK7"/>
  <c r="BQ7" s="1"/>
  <c r="CC7"/>
  <c r="CI7" s="1"/>
  <c r="CN7" s="1"/>
  <c r="CO7" s="1"/>
  <c r="DM7" s="1"/>
  <c r="CU7"/>
  <c r="AC8"/>
  <c r="AE7"/>
  <c r="BO7"/>
  <c r="BV7" s="1"/>
  <c r="BW7" s="1"/>
  <c r="DL7" s="1"/>
  <c r="CY7"/>
  <c r="AE8"/>
  <c r="BO8"/>
  <c r="CY8"/>
  <c r="AC9"/>
  <c r="AG9" s="1"/>
  <c r="AL9" s="1"/>
  <c r="AM9" s="1"/>
  <c r="DJ9" s="1"/>
  <c r="AS9"/>
  <c r="BK9"/>
  <c r="AS8"/>
  <c r="AY8" s="1"/>
  <c r="BK8"/>
  <c r="BQ8" s="1"/>
  <c r="CC8"/>
  <c r="CI8" s="1"/>
  <c r="CU8"/>
  <c r="DA8" s="1"/>
  <c r="AW9"/>
  <c r="CU9"/>
  <c r="AW10"/>
  <c r="CG10"/>
  <c r="AC11"/>
  <c r="BK11"/>
  <c r="CU11"/>
  <c r="AE12"/>
  <c r="BO12"/>
  <c r="CY12"/>
  <c r="AE13"/>
  <c r="BO13"/>
  <c r="CY13"/>
  <c r="AS14"/>
  <c r="CC14"/>
  <c r="AE15"/>
  <c r="BO15"/>
  <c r="CY15"/>
  <c r="AC16"/>
  <c r="AG16" s="1"/>
  <c r="AL16" s="1"/>
  <c r="AM16" s="1"/>
  <c r="DJ16" s="1"/>
  <c r="AS16"/>
  <c r="BK16"/>
  <c r="BQ16" s="1"/>
  <c r="BV16" s="1"/>
  <c r="BW16" s="1"/>
  <c r="DL16" s="1"/>
  <c r="CC16"/>
  <c r="CU16"/>
  <c r="DA16" s="1"/>
  <c r="DF16" s="1"/>
  <c r="DG16" s="1"/>
  <c r="DN16" s="1"/>
  <c r="AE17"/>
  <c r="BO17"/>
  <c r="CY17"/>
  <c r="AC18"/>
  <c r="AG18" s="1"/>
  <c r="AS18"/>
  <c r="BK18"/>
  <c r="BQ18" s="1"/>
  <c r="CC18"/>
  <c r="CU18"/>
  <c r="DA18" s="1"/>
  <c r="AE19"/>
  <c r="BO19"/>
  <c r="CY19"/>
  <c r="AS20"/>
  <c r="CC20"/>
  <c r="AE21"/>
  <c r="BO21"/>
  <c r="CY21"/>
  <c r="AS22"/>
  <c r="CC22"/>
  <c r="AE23"/>
  <c r="BO23"/>
  <c r="CY23"/>
  <c r="AE24"/>
  <c r="BO24"/>
  <c r="CY24"/>
  <c r="AE25"/>
  <c r="BO25"/>
  <c r="CY25"/>
  <c r="BO9"/>
  <c r="CY9"/>
  <c r="AS10"/>
  <c r="AY10" s="1"/>
  <c r="BD10" s="1"/>
  <c r="BE10" s="1"/>
  <c r="DK10" s="1"/>
  <c r="CC10"/>
  <c r="CI10" s="1"/>
  <c r="CN10" s="1"/>
  <c r="CO10" s="1"/>
  <c r="DM10" s="1"/>
  <c r="AE11"/>
  <c r="BO11"/>
  <c r="CY11"/>
  <c r="AC12"/>
  <c r="AG12" s="1"/>
  <c r="AS12"/>
  <c r="AY12" s="1"/>
  <c r="BD12" s="1"/>
  <c r="BE12" s="1"/>
  <c r="DK12" s="1"/>
  <c r="BK12"/>
  <c r="BQ12" s="1"/>
  <c r="CC12"/>
  <c r="CI12" s="1"/>
  <c r="CN12" s="1"/>
  <c r="CO12" s="1"/>
  <c r="DM12" s="1"/>
  <c r="CU12"/>
  <c r="DA12" s="1"/>
  <c r="AC13"/>
  <c r="AG13" s="1"/>
  <c r="BK13"/>
  <c r="BQ13" s="1"/>
  <c r="BV13" s="1"/>
  <c r="BW13" s="1"/>
  <c r="DL13" s="1"/>
  <c r="CU13"/>
  <c r="DA13" s="1"/>
  <c r="DF13" s="1"/>
  <c r="DG13" s="1"/>
  <c r="DN13" s="1"/>
  <c r="AW14"/>
  <c r="CG14"/>
  <c r="AC15"/>
  <c r="AG15" s="1"/>
  <c r="AL15" s="1"/>
  <c r="AM15" s="1"/>
  <c r="DJ15" s="1"/>
  <c r="R16"/>
  <c r="AW16"/>
  <c r="CG16"/>
  <c r="R18"/>
  <c r="AW18"/>
  <c r="CG18"/>
  <c r="AC19"/>
  <c r="AG19" s="1"/>
  <c r="BK19"/>
  <c r="BQ19" s="1"/>
  <c r="CU19"/>
  <c r="DA19" s="1"/>
  <c r="AW20"/>
  <c r="CG20"/>
  <c r="AC21"/>
  <c r="BK21"/>
  <c r="BQ21" s="1"/>
  <c r="CU21"/>
  <c r="DA21" s="1"/>
  <c r="AW22"/>
  <c r="CG22"/>
  <c r="AC23"/>
  <c r="AG23" s="1"/>
  <c r="BK23"/>
  <c r="BQ23" s="1"/>
  <c r="DY40"/>
  <c r="EA40"/>
  <c r="EB40" s="1"/>
  <c r="EC40"/>
  <c r="EG40" s="1"/>
  <c r="EM40"/>
  <c r="EQ40" s="1"/>
  <c r="EH40"/>
  <c r="EL40" s="1"/>
  <c r="ER40"/>
  <c r="EV40" s="1"/>
  <c r="DT55"/>
  <c r="W55"/>
  <c r="X55" s="1"/>
  <c r="DI55" s="1"/>
  <c r="DP58"/>
  <c r="DR58"/>
  <c r="DQ58"/>
  <c r="DO58"/>
  <c r="DS58"/>
  <c r="DT59"/>
  <c r="W59"/>
  <c r="X59" s="1"/>
  <c r="DI59" s="1"/>
  <c r="DP62"/>
  <c r="DR62"/>
  <c r="DQ62"/>
  <c r="DO62"/>
  <c r="DS62"/>
  <c r="DT63"/>
  <c r="W63"/>
  <c r="X63" s="1"/>
  <c r="DI63" s="1"/>
  <c r="DP66"/>
  <c r="DR66"/>
  <c r="DQ66"/>
  <c r="DO66"/>
  <c r="DS66"/>
  <c r="DT67"/>
  <c r="W67"/>
  <c r="X67" s="1"/>
  <c r="DI67" s="1"/>
  <c r="BV19"/>
  <c r="BW19" s="1"/>
  <c r="DL19" s="1"/>
  <c r="DF19"/>
  <c r="DG19" s="1"/>
  <c r="DN19" s="1"/>
  <c r="DH33"/>
  <c r="DH35"/>
  <c r="DH37"/>
  <c r="DH39"/>
  <c r="T55"/>
  <c r="DH55" s="1"/>
  <c r="T59"/>
  <c r="DH59" s="1"/>
  <c r="T63"/>
  <c r="DH63" s="1"/>
  <c r="T67"/>
  <c r="DH67" s="1"/>
  <c r="DY58"/>
  <c r="DY62"/>
  <c r="DY66"/>
  <c r="DH103"/>
  <c r="DH85"/>
  <c r="DH87"/>
  <c r="DH89"/>
  <c r="DH91"/>
  <c r="DH93"/>
  <c r="DH95"/>
  <c r="DH97"/>
  <c r="DH99"/>
  <c r="DH101"/>
  <c r="FC105"/>
  <c r="FB105"/>
  <c r="O103" i="7" s="1"/>
  <c r="DP56" i="5"/>
  <c r="DR56"/>
  <c r="DQ56"/>
  <c r="DO56"/>
  <c r="DS56"/>
  <c r="DT57"/>
  <c r="W57"/>
  <c r="X57" s="1"/>
  <c r="DI57" s="1"/>
  <c r="DP60"/>
  <c r="DR60"/>
  <c r="DQ60"/>
  <c r="DO60"/>
  <c r="DS60"/>
  <c r="DT61"/>
  <c r="W61"/>
  <c r="X61" s="1"/>
  <c r="DI61" s="1"/>
  <c r="DP64"/>
  <c r="DR64"/>
  <c r="DQ64"/>
  <c r="DO64"/>
  <c r="DS64"/>
  <c r="DT65"/>
  <c r="W65"/>
  <c r="X65" s="1"/>
  <c r="DI65" s="1"/>
  <c r="DP68"/>
  <c r="DR68"/>
  <c r="DQ68"/>
  <c r="DO68"/>
  <c r="DS68"/>
  <c r="DT69"/>
  <c r="W69"/>
  <c r="X69" s="1"/>
  <c r="DI69" s="1"/>
  <c r="FA83"/>
  <c r="FC83"/>
  <c r="FB83"/>
  <c r="O81" i="7" s="1"/>
  <c r="DZ83" i="5"/>
  <c r="EZ83"/>
  <c r="FA87"/>
  <c r="FC87"/>
  <c r="FB87"/>
  <c r="O85" i="7" s="1"/>
  <c r="DZ87" i="5"/>
  <c r="EZ87"/>
  <c r="FA91"/>
  <c r="FC91"/>
  <c r="FB91"/>
  <c r="O89" i="7" s="1"/>
  <c r="DZ91" i="5"/>
  <c r="EZ91"/>
  <c r="FA95"/>
  <c r="FC95"/>
  <c r="FB95"/>
  <c r="O93" i="7" s="1"/>
  <c r="DZ95" i="5"/>
  <c r="EZ95"/>
  <c r="U8"/>
  <c r="W8" s="1"/>
  <c r="X8" s="1"/>
  <c r="DI8" s="1"/>
  <c r="U10"/>
  <c r="W10" s="1"/>
  <c r="X10" s="1"/>
  <c r="DI10" s="1"/>
  <c r="U13"/>
  <c r="W13" s="1"/>
  <c r="X13" s="1"/>
  <c r="DI13" s="1"/>
  <c r="U11"/>
  <c r="W11" s="1"/>
  <c r="X11" s="1"/>
  <c r="DI11" s="1"/>
  <c r="U15"/>
  <c r="W15" s="1"/>
  <c r="X15" s="1"/>
  <c r="DI15" s="1"/>
  <c r="U16"/>
  <c r="W16" s="1"/>
  <c r="X16" s="1"/>
  <c r="DI16" s="1"/>
  <c r="U18"/>
  <c r="U14"/>
  <c r="W14" s="1"/>
  <c r="X14" s="1"/>
  <c r="DI14" s="1"/>
  <c r="U20"/>
  <c r="W20" s="1"/>
  <c r="X20" s="1"/>
  <c r="DI20" s="1"/>
  <c r="CN19"/>
  <c r="CO19" s="1"/>
  <c r="DM19" s="1"/>
  <c r="DH32"/>
  <c r="DH34"/>
  <c r="DH36"/>
  <c r="DH38"/>
  <c r="DH40"/>
  <c r="R55"/>
  <c r="FE55" s="1"/>
  <c r="U55"/>
  <c r="R59"/>
  <c r="FE59" s="1"/>
  <c r="U59"/>
  <c r="R63"/>
  <c r="FE63" s="1"/>
  <c r="U63"/>
  <c r="R67"/>
  <c r="FE67" s="1"/>
  <c r="U67"/>
  <c r="T57"/>
  <c r="DH57" s="1"/>
  <c r="T61"/>
  <c r="DH61" s="1"/>
  <c r="T65"/>
  <c r="DH65" s="1"/>
  <c r="T69"/>
  <c r="DH69" s="1"/>
  <c r="DY56"/>
  <c r="DY60"/>
  <c r="DY64"/>
  <c r="DY68"/>
  <c r="DH84"/>
  <c r="DH86"/>
  <c r="DH88"/>
  <c r="DH90"/>
  <c r="DH92"/>
  <c r="DH94"/>
  <c r="DH96"/>
  <c r="DH98"/>
  <c r="DH100"/>
  <c r="FA105"/>
  <c r="EZ105"/>
  <c r="DX5"/>
  <c r="DV5"/>
  <c r="DW5"/>
  <c r="DV6"/>
  <c r="DW6"/>
  <c r="EW6"/>
  <c r="FC118"/>
  <c r="EY6"/>
  <c r="EX6"/>
  <c r="EU6"/>
  <c r="ET6"/>
  <c r="EP6"/>
  <c r="EO6"/>
  <c r="EK6"/>
  <c r="EJ6"/>
  <c r="EF6"/>
  <c r="AO6"/>
  <c r="AL19" l="1"/>
  <c r="AM19" s="1"/>
  <c r="DJ19" s="1"/>
  <c r="DH18"/>
  <c r="DH9"/>
  <c r="DH11"/>
  <c r="DH15"/>
  <c r="U9"/>
  <c r="W9" s="1"/>
  <c r="X9" s="1"/>
  <c r="DI9" s="1"/>
  <c r="W19"/>
  <c r="X19" s="1"/>
  <c r="DI19" s="1"/>
  <c r="EH93"/>
  <c r="EL93" s="1"/>
  <c r="DY93"/>
  <c r="EC93"/>
  <c r="EG93" s="1"/>
  <c r="EA93"/>
  <c r="EB93" s="1"/>
  <c r="EM93"/>
  <c r="EQ93" s="1"/>
  <c r="EH85"/>
  <c r="EL85" s="1"/>
  <c r="DY85"/>
  <c r="EC85"/>
  <c r="EG85" s="1"/>
  <c r="EA85"/>
  <c r="EB85" s="1"/>
  <c r="EM85"/>
  <c r="EQ85" s="1"/>
  <c r="EM78"/>
  <c r="EQ78" s="1"/>
  <c r="EC78"/>
  <c r="EG78" s="1"/>
  <c r="EM74"/>
  <c r="EQ74" s="1"/>
  <c r="EC74"/>
  <c r="EG74" s="1"/>
  <c r="EH92"/>
  <c r="EL92" s="1"/>
  <c r="EC92"/>
  <c r="EG92" s="1"/>
  <c r="EA92"/>
  <c r="EB92" s="1"/>
  <c r="EM92"/>
  <c r="EQ92" s="1"/>
  <c r="EH84"/>
  <c r="EL84" s="1"/>
  <c r="EC84"/>
  <c r="EG84" s="1"/>
  <c r="EA84"/>
  <c r="EB84" s="1"/>
  <c r="EM84"/>
  <c r="EQ84" s="1"/>
  <c r="EH35"/>
  <c r="EL35" s="1"/>
  <c r="EA35"/>
  <c r="EB35" s="1"/>
  <c r="EM35"/>
  <c r="EQ35" s="1"/>
  <c r="EC35"/>
  <c r="EG35" s="1"/>
  <c r="DR32"/>
  <c r="DO32"/>
  <c r="DP32"/>
  <c r="DQ32"/>
  <c r="DS32"/>
  <c r="EH89"/>
  <c r="EL89" s="1"/>
  <c r="DY89"/>
  <c r="EC89"/>
  <c r="EG89" s="1"/>
  <c r="EA89"/>
  <c r="EB89" s="1"/>
  <c r="EM89"/>
  <c r="EQ89" s="1"/>
  <c r="DY104"/>
  <c r="EA104"/>
  <c r="EB104" s="1"/>
  <c r="DR100"/>
  <c r="DO100"/>
  <c r="DS100"/>
  <c r="DP100"/>
  <c r="DQ100"/>
  <c r="EH96"/>
  <c r="EL96" s="1"/>
  <c r="EC96"/>
  <c r="EG96" s="1"/>
  <c r="EA96"/>
  <c r="EB96" s="1"/>
  <c r="EM96"/>
  <c r="EQ96" s="1"/>
  <c r="EH88"/>
  <c r="EL88" s="1"/>
  <c r="EC88"/>
  <c r="EG88" s="1"/>
  <c r="EA88"/>
  <c r="EB88" s="1"/>
  <c r="EM88"/>
  <c r="EQ88" s="1"/>
  <c r="EM82"/>
  <c r="EQ82" s="1"/>
  <c r="EC82"/>
  <c r="EG82" s="1"/>
  <c r="EM79"/>
  <c r="EQ79" s="1"/>
  <c r="EC79"/>
  <c r="EG79" s="1"/>
  <c r="EM75"/>
  <c r="EQ75" s="1"/>
  <c r="EC75"/>
  <c r="EG75" s="1"/>
  <c r="EM71"/>
  <c r="EQ71" s="1"/>
  <c r="EC71"/>
  <c r="EG71" s="1"/>
  <c r="EC62"/>
  <c r="EG62" s="1"/>
  <c r="EH62"/>
  <c r="EL62" s="1"/>
  <c r="EM62"/>
  <c r="EQ62" s="1"/>
  <c r="ER62"/>
  <c r="EV62" s="1"/>
  <c r="EH39"/>
  <c r="EL39" s="1"/>
  <c r="EC39"/>
  <c r="EG39" s="1"/>
  <c r="EA39"/>
  <c r="EB39" s="1"/>
  <c r="EM39"/>
  <c r="EQ39" s="1"/>
  <c r="DR36"/>
  <c r="DS36"/>
  <c r="DP36"/>
  <c r="DQ36"/>
  <c r="DO36"/>
  <c r="AG21"/>
  <c r="AY23"/>
  <c r="AG20"/>
  <c r="AL20" s="1"/>
  <c r="AM20" s="1"/>
  <c r="DJ20" s="1"/>
  <c r="AY19"/>
  <c r="BD19" s="1"/>
  <c r="BE19" s="1"/>
  <c r="DK19" s="1"/>
  <c r="U7"/>
  <c r="AJ13"/>
  <c r="AL13" s="1"/>
  <c r="AM13" s="1"/>
  <c r="DJ13" s="1"/>
  <c r="DT25"/>
  <c r="ER104"/>
  <c r="EV104" s="1"/>
  <c r="K27" i="7"/>
  <c r="FF29" i="5"/>
  <c r="K65" i="7"/>
  <c r="FF67" i="5"/>
  <c r="K61" i="7"/>
  <c r="FF63" i="5"/>
  <c r="K57" i="7"/>
  <c r="FF59" i="5"/>
  <c r="K53" i="7"/>
  <c r="FF55" i="5"/>
  <c r="DY103"/>
  <c r="EM103"/>
  <c r="EQ103" s="1"/>
  <c r="EC103"/>
  <c r="EG103" s="1"/>
  <c r="EA103"/>
  <c r="EB103" s="1"/>
  <c r="DR101"/>
  <c r="DQ101"/>
  <c r="DP101"/>
  <c r="DO101"/>
  <c r="DS101"/>
  <c r="EH99"/>
  <c r="EL99" s="1"/>
  <c r="EA99"/>
  <c r="EB99" s="1"/>
  <c r="EM99"/>
  <c r="EQ99" s="1"/>
  <c r="DY99"/>
  <c r="EC99"/>
  <c r="EG99" s="1"/>
  <c r="DY81"/>
  <c r="EA81"/>
  <c r="EB81" s="1"/>
  <c r="EM81"/>
  <c r="EQ81" s="1"/>
  <c r="EC81"/>
  <c r="EG81" s="1"/>
  <c r="DR78"/>
  <c r="DQ78"/>
  <c r="EA78"/>
  <c r="DP78"/>
  <c r="DO78"/>
  <c r="DS78"/>
  <c r="DR76"/>
  <c r="DQ76"/>
  <c r="DP76"/>
  <c r="DO76"/>
  <c r="DS76"/>
  <c r="DY73"/>
  <c r="EA73"/>
  <c r="EB73" s="1"/>
  <c r="EM73"/>
  <c r="EQ73" s="1"/>
  <c r="EC73"/>
  <c r="EG73" s="1"/>
  <c r="DY70"/>
  <c r="EA70"/>
  <c r="EB70" s="1"/>
  <c r="EM70"/>
  <c r="EQ70" s="1"/>
  <c r="EC70"/>
  <c r="EG70" s="1"/>
  <c r="DO54"/>
  <c r="DQ54"/>
  <c r="DP54"/>
  <c r="DS54"/>
  <c r="DR54"/>
  <c r="DQ51"/>
  <c r="DP51"/>
  <c r="DO51"/>
  <c r="DS51"/>
  <c r="DR51"/>
  <c r="DQ49"/>
  <c r="DP49"/>
  <c r="DO49"/>
  <c r="DS49"/>
  <c r="DR49"/>
  <c r="DO46"/>
  <c r="DS46"/>
  <c r="DR46"/>
  <c r="DQ46"/>
  <c r="DP46"/>
  <c r="DR104"/>
  <c r="DQ104"/>
  <c r="DP104"/>
  <c r="EC104"/>
  <c r="DO104"/>
  <c r="DS104"/>
  <c r="DO102"/>
  <c r="DS102"/>
  <c r="DP102"/>
  <c r="DQ102"/>
  <c r="DR102"/>
  <c r="EH100"/>
  <c r="EL100" s="1"/>
  <c r="DY100"/>
  <c r="EC100"/>
  <c r="EG100" s="1"/>
  <c r="EA100"/>
  <c r="EB100" s="1"/>
  <c r="EM100"/>
  <c r="EQ100" s="1"/>
  <c r="EH98"/>
  <c r="EL98" s="1"/>
  <c r="DY98"/>
  <c r="EC98"/>
  <c r="EG98" s="1"/>
  <c r="EA98"/>
  <c r="EB98" s="1"/>
  <c r="EM98"/>
  <c r="EQ98" s="1"/>
  <c r="DR82"/>
  <c r="DQ82"/>
  <c r="EA82"/>
  <c r="DP82"/>
  <c r="DO82"/>
  <c r="DS82"/>
  <c r="DR80"/>
  <c r="DQ80"/>
  <c r="DP80"/>
  <c r="DO80"/>
  <c r="DS80"/>
  <c r="DY77"/>
  <c r="EA77"/>
  <c r="EB77" s="1"/>
  <c r="EM77"/>
  <c r="EQ77" s="1"/>
  <c r="EC77"/>
  <c r="EG77" s="1"/>
  <c r="DR75"/>
  <c r="DQ75"/>
  <c r="EA75"/>
  <c r="DP75"/>
  <c r="DO75"/>
  <c r="DS75"/>
  <c r="DR72"/>
  <c r="DQ72"/>
  <c r="DP72"/>
  <c r="DO72"/>
  <c r="DS72"/>
  <c r="EA60"/>
  <c r="EB60" s="1"/>
  <c r="EM60"/>
  <c r="EQ60" s="1"/>
  <c r="EH60"/>
  <c r="EL60" s="1"/>
  <c r="EC60"/>
  <c r="EG60" s="1"/>
  <c r="ER60"/>
  <c r="EV60" s="1"/>
  <c r="EA56"/>
  <c r="EB56" s="1"/>
  <c r="EM56"/>
  <c r="EQ56" s="1"/>
  <c r="EH56"/>
  <c r="EL56" s="1"/>
  <c r="EC56"/>
  <c r="EG56" s="1"/>
  <c r="ER56"/>
  <c r="EV56" s="1"/>
  <c r="DP40"/>
  <c r="DO40"/>
  <c r="DS40"/>
  <c r="DR40"/>
  <c r="DQ40"/>
  <c r="EH36"/>
  <c r="EL36" s="1"/>
  <c r="EA36"/>
  <c r="EB36" s="1"/>
  <c r="EM36"/>
  <c r="EQ36" s="1"/>
  <c r="DY36"/>
  <c r="EC36"/>
  <c r="EG36" s="1"/>
  <c r="EH32"/>
  <c r="EL32" s="1"/>
  <c r="EA32"/>
  <c r="EB32" s="1"/>
  <c r="EM32"/>
  <c r="EQ32" s="1"/>
  <c r="DY32"/>
  <c r="EC32"/>
  <c r="EG32" s="1"/>
  <c r="DP30"/>
  <c r="DO30"/>
  <c r="DS30"/>
  <c r="DR30"/>
  <c r="DQ30"/>
  <c r="DP29"/>
  <c r="DO29"/>
  <c r="DS29"/>
  <c r="DR29"/>
  <c r="DQ29"/>
  <c r="DY28"/>
  <c r="EA28"/>
  <c r="EB28" s="1"/>
  <c r="EM28"/>
  <c r="EQ28" s="1"/>
  <c r="EC28"/>
  <c r="EG28" s="1"/>
  <c r="DP27"/>
  <c r="DO27"/>
  <c r="DS27"/>
  <c r="DR27"/>
  <c r="DQ27"/>
  <c r="K101" i="7"/>
  <c r="FF103" i="5"/>
  <c r="K52" i="7"/>
  <c r="FF54" i="5"/>
  <c r="K48" i="7"/>
  <c r="FF50" i="5"/>
  <c r="K44" i="7"/>
  <c r="FF46" i="5"/>
  <c r="K25" i="7"/>
  <c r="FF27" i="5"/>
  <c r="DR96"/>
  <c r="DY96"/>
  <c r="DO96"/>
  <c r="DS96"/>
  <c r="DP96"/>
  <c r="DQ96"/>
  <c r="DR92"/>
  <c r="DY92"/>
  <c r="DO92"/>
  <c r="DS92"/>
  <c r="DP92"/>
  <c r="DQ92"/>
  <c r="DR88"/>
  <c r="DY88"/>
  <c r="DO88"/>
  <c r="DS88"/>
  <c r="DP88"/>
  <c r="DQ88"/>
  <c r="DR84"/>
  <c r="DY84"/>
  <c r="DO84"/>
  <c r="DS84"/>
  <c r="DP84"/>
  <c r="DQ84"/>
  <c r="DQ53"/>
  <c r="DP53"/>
  <c r="DO53"/>
  <c r="DS53"/>
  <c r="DR53"/>
  <c r="DO52"/>
  <c r="DS52"/>
  <c r="DR52"/>
  <c r="DQ52"/>
  <c r="DP52"/>
  <c r="DO50"/>
  <c r="DS50"/>
  <c r="DR50"/>
  <c r="DQ50"/>
  <c r="DP50"/>
  <c r="DO48"/>
  <c r="DS48"/>
  <c r="DR48"/>
  <c r="DQ48"/>
  <c r="DP48"/>
  <c r="DQ47"/>
  <c r="DP47"/>
  <c r="DO47"/>
  <c r="DS47"/>
  <c r="DR47"/>
  <c r="DQ45"/>
  <c r="DP45"/>
  <c r="DO45"/>
  <c r="DS45"/>
  <c r="DR45"/>
  <c r="DO44"/>
  <c r="DS44"/>
  <c r="DR44"/>
  <c r="DQ44"/>
  <c r="DP44"/>
  <c r="DQ43"/>
  <c r="DP43"/>
  <c r="DO43"/>
  <c r="DS43"/>
  <c r="DR43"/>
  <c r="DO42"/>
  <c r="DS42"/>
  <c r="DR42"/>
  <c r="DQ42"/>
  <c r="DP42"/>
  <c r="DQ41"/>
  <c r="DP41"/>
  <c r="DO41"/>
  <c r="DS41"/>
  <c r="DR41"/>
  <c r="DP39"/>
  <c r="DY39"/>
  <c r="DO39"/>
  <c r="DS39"/>
  <c r="DR39"/>
  <c r="DQ39"/>
  <c r="DP37"/>
  <c r="DY37"/>
  <c r="DO37"/>
  <c r="DS37"/>
  <c r="DR37"/>
  <c r="DQ37"/>
  <c r="DP35"/>
  <c r="DY35"/>
  <c r="DO35"/>
  <c r="DS35"/>
  <c r="DQ35"/>
  <c r="DR35"/>
  <c r="DP33"/>
  <c r="DY33"/>
  <c r="DO33"/>
  <c r="DS33"/>
  <c r="DQ33"/>
  <c r="DR33"/>
  <c r="DP31"/>
  <c r="DR31"/>
  <c r="DO31"/>
  <c r="DS31"/>
  <c r="DQ31"/>
  <c r="K51" i="7"/>
  <c r="FF53" i="5"/>
  <c r="K47" i="7"/>
  <c r="FF49" i="5"/>
  <c r="K43" i="7"/>
  <c r="FF45" i="5"/>
  <c r="K29" i="7"/>
  <c r="FF31" i="5"/>
  <c r="DF12"/>
  <c r="DG12" s="1"/>
  <c r="DN12" s="1"/>
  <c r="AL12"/>
  <c r="AM12" s="1"/>
  <c r="DJ12" s="1"/>
  <c r="BV8"/>
  <c r="BW8" s="1"/>
  <c r="DL8" s="1"/>
  <c r="BV18"/>
  <c r="BW18" s="1"/>
  <c r="DL18" s="1"/>
  <c r="BD17"/>
  <c r="BE17" s="1"/>
  <c r="DK17" s="1"/>
  <c r="CN15"/>
  <c r="CO15" s="1"/>
  <c r="DM15" s="1"/>
  <c r="CN8"/>
  <c r="CO8" s="1"/>
  <c r="DM8" s="1"/>
  <c r="BD24"/>
  <c r="BE24" s="1"/>
  <c r="DK24" s="1"/>
  <c r="EH81"/>
  <c r="EL81" s="1"/>
  <c r="EH73"/>
  <c r="EL73" s="1"/>
  <c r="ER100"/>
  <c r="EV100" s="1"/>
  <c r="ER77"/>
  <c r="EV77" s="1"/>
  <c r="DY29"/>
  <c r="ER28"/>
  <c r="EV28" s="1"/>
  <c r="ER70"/>
  <c r="EV70" s="1"/>
  <c r="EH101"/>
  <c r="EL101" s="1"/>
  <c r="DY101"/>
  <c r="EC101"/>
  <c r="EG101" s="1"/>
  <c r="EM101"/>
  <c r="EQ101" s="1"/>
  <c r="EA101"/>
  <c r="EB101" s="1"/>
  <c r="DR99"/>
  <c r="DQ99"/>
  <c r="DP99"/>
  <c r="DO99"/>
  <c r="DS99"/>
  <c r="DR81"/>
  <c r="DQ81"/>
  <c r="DP81"/>
  <c r="DO81"/>
  <c r="DS81"/>
  <c r="DY76"/>
  <c r="EA76"/>
  <c r="EB76" s="1"/>
  <c r="EM76"/>
  <c r="EQ76" s="1"/>
  <c r="EC76"/>
  <c r="EG76" s="1"/>
  <c r="DR74"/>
  <c r="DQ74"/>
  <c r="EA74"/>
  <c r="DP74"/>
  <c r="DO74"/>
  <c r="DS74"/>
  <c r="DR73"/>
  <c r="DQ73"/>
  <c r="DP73"/>
  <c r="DO73"/>
  <c r="DS73"/>
  <c r="DR70"/>
  <c r="DQ70"/>
  <c r="DP70"/>
  <c r="DO70"/>
  <c r="DS70"/>
  <c r="EA68"/>
  <c r="EB68" s="1"/>
  <c r="EM68"/>
  <c r="EQ68" s="1"/>
  <c r="EH68"/>
  <c r="EL68" s="1"/>
  <c r="EC68"/>
  <c r="EG68" s="1"/>
  <c r="ER68"/>
  <c r="EV68" s="1"/>
  <c r="DY54"/>
  <c r="EA54"/>
  <c r="EB54" s="1"/>
  <c r="EC54"/>
  <c r="EG54" s="1"/>
  <c r="EH54"/>
  <c r="EL54" s="1"/>
  <c r="EM54"/>
  <c r="EQ54" s="1"/>
  <c r="ER54"/>
  <c r="EV54" s="1"/>
  <c r="DY51"/>
  <c r="EC51"/>
  <c r="EG51" s="1"/>
  <c r="EH51"/>
  <c r="EL51" s="1"/>
  <c r="EA51"/>
  <c r="EB51" s="1"/>
  <c r="EM51"/>
  <c r="EQ51" s="1"/>
  <c r="ER51"/>
  <c r="EV51" s="1"/>
  <c r="DY49"/>
  <c r="EC49"/>
  <c r="EG49" s="1"/>
  <c r="EH49"/>
  <c r="EL49" s="1"/>
  <c r="EA49"/>
  <c r="EB49" s="1"/>
  <c r="EM49"/>
  <c r="EQ49" s="1"/>
  <c r="ER49"/>
  <c r="EV49" s="1"/>
  <c r="DY46"/>
  <c r="EC46"/>
  <c r="EG46" s="1"/>
  <c r="EH46"/>
  <c r="EL46" s="1"/>
  <c r="EA46"/>
  <c r="EB46" s="1"/>
  <c r="EM46"/>
  <c r="EQ46" s="1"/>
  <c r="ER46"/>
  <c r="EV46" s="1"/>
  <c r="DY102"/>
  <c r="EA102"/>
  <c r="EB102" s="1"/>
  <c r="EM102"/>
  <c r="EQ102" s="1"/>
  <c r="EC102"/>
  <c r="EG102" s="1"/>
  <c r="DY80"/>
  <c r="EA80"/>
  <c r="EB80" s="1"/>
  <c r="EM80"/>
  <c r="EQ80" s="1"/>
  <c r="EC80"/>
  <c r="EG80" s="1"/>
  <c r="DR79"/>
  <c r="DQ79"/>
  <c r="EA79"/>
  <c r="DP79"/>
  <c r="DO79"/>
  <c r="DS79"/>
  <c r="DR77"/>
  <c r="DQ77"/>
  <c r="DP77"/>
  <c r="DO77"/>
  <c r="DS77"/>
  <c r="DY72"/>
  <c r="EA72"/>
  <c r="EB72" s="1"/>
  <c r="EM72"/>
  <c r="EQ72" s="1"/>
  <c r="EC72"/>
  <c r="EG72" s="1"/>
  <c r="DR71"/>
  <c r="DQ71"/>
  <c r="EA71"/>
  <c r="DP71"/>
  <c r="DO71"/>
  <c r="DS71"/>
  <c r="EA66"/>
  <c r="EB66" s="1"/>
  <c r="EC66"/>
  <c r="EG66" s="1"/>
  <c r="ER66"/>
  <c r="EV66" s="1"/>
  <c r="EM66"/>
  <c r="EQ66" s="1"/>
  <c r="EH66"/>
  <c r="EL66" s="1"/>
  <c r="EH38"/>
  <c r="EL38" s="1"/>
  <c r="EA38"/>
  <c r="EB38" s="1"/>
  <c r="EM38"/>
  <c r="EQ38" s="1"/>
  <c r="DY38"/>
  <c r="EC38"/>
  <c r="EG38" s="1"/>
  <c r="EH34"/>
  <c r="EL34" s="1"/>
  <c r="EA34"/>
  <c r="EB34" s="1"/>
  <c r="EM34"/>
  <c r="EQ34" s="1"/>
  <c r="EC34"/>
  <c r="EG34" s="1"/>
  <c r="DY34"/>
  <c r="EH31"/>
  <c r="EL31" s="1"/>
  <c r="DY31"/>
  <c r="EC31"/>
  <c r="EG31" s="1"/>
  <c r="EA31"/>
  <c r="EB31" s="1"/>
  <c r="EM31"/>
  <c r="EQ31" s="1"/>
  <c r="ER31"/>
  <c r="EV31" s="1"/>
  <c r="DY30"/>
  <c r="EA30"/>
  <c r="EB30" s="1"/>
  <c r="EM30"/>
  <c r="EQ30" s="1"/>
  <c r="EC30"/>
  <c r="EG30" s="1"/>
  <c r="DP28"/>
  <c r="DO28"/>
  <c r="DS28"/>
  <c r="DR28"/>
  <c r="DQ28"/>
  <c r="DY27"/>
  <c r="EA27"/>
  <c r="EB27" s="1"/>
  <c r="EM27"/>
  <c r="EQ27" s="1"/>
  <c r="EC27"/>
  <c r="EG27" s="1"/>
  <c r="DY26"/>
  <c r="EA26"/>
  <c r="EB26" s="1"/>
  <c r="EM26"/>
  <c r="EQ26" s="1"/>
  <c r="EC26"/>
  <c r="EG26" s="1"/>
  <c r="K50" i="7"/>
  <c r="FF52" i="5"/>
  <c r="K46" i="7"/>
  <c r="FF48" i="5"/>
  <c r="K42" i="7"/>
  <c r="FF44" i="5"/>
  <c r="K26" i="7"/>
  <c r="FF28" i="5"/>
  <c r="K24" i="7"/>
  <c r="FF26" i="5"/>
  <c r="L78" i="7"/>
  <c r="FH80" i="5"/>
  <c r="N78" i="7" s="1"/>
  <c r="FG80" i="5"/>
  <c r="M78" i="7" s="1"/>
  <c r="L74"/>
  <c r="FH76" i="5"/>
  <c r="N74" i="7" s="1"/>
  <c r="FG76" i="5"/>
  <c r="M74" i="7" s="1"/>
  <c r="L79"/>
  <c r="FH81" i="5"/>
  <c r="N79" i="7" s="1"/>
  <c r="FG81" i="5"/>
  <c r="M79" i="7" s="1"/>
  <c r="L75"/>
  <c r="FH77" i="5"/>
  <c r="N75" i="7" s="1"/>
  <c r="FG77" i="5"/>
  <c r="M75" i="7" s="1"/>
  <c r="DO103" i="5"/>
  <c r="DS103"/>
  <c r="DP103"/>
  <c r="DQ103"/>
  <c r="DR103"/>
  <c r="EH97"/>
  <c r="EL97" s="1"/>
  <c r="EA97"/>
  <c r="EB97" s="1"/>
  <c r="EM97"/>
  <c r="EQ97" s="1"/>
  <c r="DY97"/>
  <c r="EC97"/>
  <c r="EG97" s="1"/>
  <c r="DR94"/>
  <c r="DY94"/>
  <c r="DO94"/>
  <c r="DS94"/>
  <c r="DP94"/>
  <c r="DQ94"/>
  <c r="DR90"/>
  <c r="DY90"/>
  <c r="DO90"/>
  <c r="DS90"/>
  <c r="DP90"/>
  <c r="DQ90"/>
  <c r="DR86"/>
  <c r="DY86"/>
  <c r="DO86"/>
  <c r="DS86"/>
  <c r="DP86"/>
  <c r="DQ86"/>
  <c r="DY53"/>
  <c r="EC53"/>
  <c r="EG53" s="1"/>
  <c r="EH53"/>
  <c r="EL53" s="1"/>
  <c r="EA53"/>
  <c r="EB53" s="1"/>
  <c r="EM53"/>
  <c r="EQ53" s="1"/>
  <c r="ER53"/>
  <c r="EV53" s="1"/>
  <c r="DY52"/>
  <c r="EC52"/>
  <c r="EG52" s="1"/>
  <c r="EH52"/>
  <c r="EL52" s="1"/>
  <c r="EA52"/>
  <c r="EB52" s="1"/>
  <c r="EM52"/>
  <c r="EQ52" s="1"/>
  <c r="ER52"/>
  <c r="EV52" s="1"/>
  <c r="DY50"/>
  <c r="EC50"/>
  <c r="EG50" s="1"/>
  <c r="EH50"/>
  <c r="EL50" s="1"/>
  <c r="EA50"/>
  <c r="EB50" s="1"/>
  <c r="EM50"/>
  <c r="EQ50" s="1"/>
  <c r="ER50"/>
  <c r="EV50" s="1"/>
  <c r="DY48"/>
  <c r="EC48"/>
  <c r="EG48" s="1"/>
  <c r="EH48"/>
  <c r="EL48" s="1"/>
  <c r="EA48"/>
  <c r="EB48" s="1"/>
  <c r="EM48"/>
  <c r="EQ48" s="1"/>
  <c r="ER48"/>
  <c r="EV48" s="1"/>
  <c r="DY47"/>
  <c r="EC47"/>
  <c r="EG47" s="1"/>
  <c r="EH47"/>
  <c r="EL47" s="1"/>
  <c r="EA47"/>
  <c r="EB47" s="1"/>
  <c r="EM47"/>
  <c r="EQ47" s="1"/>
  <c r="ER47"/>
  <c r="EV47" s="1"/>
  <c r="DY45"/>
  <c r="EC45"/>
  <c r="EG45" s="1"/>
  <c r="EH45"/>
  <c r="EL45" s="1"/>
  <c r="EA45"/>
  <c r="EB45" s="1"/>
  <c r="EM45"/>
  <c r="EQ45" s="1"/>
  <c r="ER45"/>
  <c r="EV45" s="1"/>
  <c r="DY44"/>
  <c r="EC44"/>
  <c r="EG44" s="1"/>
  <c r="EH44"/>
  <c r="EL44" s="1"/>
  <c r="EA44"/>
  <c r="EB44" s="1"/>
  <c r="EM44"/>
  <c r="EQ44" s="1"/>
  <c r="ER44"/>
  <c r="EV44" s="1"/>
  <c r="DY43"/>
  <c r="EC43"/>
  <c r="EG43" s="1"/>
  <c r="EH43"/>
  <c r="EL43" s="1"/>
  <c r="EA43"/>
  <c r="EB43" s="1"/>
  <c r="EM43"/>
  <c r="EQ43" s="1"/>
  <c r="ER43"/>
  <c r="EV43" s="1"/>
  <c r="DY42"/>
  <c r="EC42"/>
  <c r="EG42" s="1"/>
  <c r="EH42"/>
  <c r="EL42" s="1"/>
  <c r="EA42"/>
  <c r="EB42" s="1"/>
  <c r="EM42"/>
  <c r="EQ42" s="1"/>
  <c r="ER42"/>
  <c r="EV42" s="1"/>
  <c r="DY41"/>
  <c r="EC41"/>
  <c r="EG41" s="1"/>
  <c r="EH41"/>
  <c r="EL41" s="1"/>
  <c r="EA41"/>
  <c r="EB41" s="1"/>
  <c r="EM41"/>
  <c r="EQ41" s="1"/>
  <c r="ER41"/>
  <c r="EV41" s="1"/>
  <c r="K49" i="7"/>
  <c r="FF51" i="5"/>
  <c r="K45" i="7"/>
  <c r="FF47" i="5"/>
  <c r="K41" i="7"/>
  <c r="FF43" i="5"/>
  <c r="K28" i="7"/>
  <c r="FF30" i="5"/>
  <c r="L80" i="7"/>
  <c r="FH82" i="5"/>
  <c r="N80" i="7" s="1"/>
  <c r="FG82" i="5"/>
  <c r="M80" i="7" s="1"/>
  <c r="L76"/>
  <c r="FH78" i="5"/>
  <c r="N76" i="7" s="1"/>
  <c r="FG78" i="5"/>
  <c r="M76" i="7" s="1"/>
  <c r="L81"/>
  <c r="FH83" i="5"/>
  <c r="N81" i="7" s="1"/>
  <c r="FG83" i="5"/>
  <c r="M81" i="7" s="1"/>
  <c r="L77"/>
  <c r="FH79" i="5"/>
  <c r="N77" i="7" s="1"/>
  <c r="FG79" i="5"/>
  <c r="M77" i="7" s="1"/>
  <c r="L102"/>
  <c r="FH104" i="5"/>
  <c r="N102" i="7" s="1"/>
  <c r="FG104" i="5"/>
  <c r="M102" i="7" s="1"/>
  <c r="L98"/>
  <c r="FH100" i="5"/>
  <c r="N98" i="7" s="1"/>
  <c r="FG100" i="5"/>
  <c r="M98" i="7" s="1"/>
  <c r="L96"/>
  <c r="FH98" i="5"/>
  <c r="N96" i="7" s="1"/>
  <c r="FG98" i="5"/>
  <c r="M96" i="7" s="1"/>
  <c r="L94"/>
  <c r="FH96" i="5"/>
  <c r="N94" i="7" s="1"/>
  <c r="FG96" i="5"/>
  <c r="M94" i="7" s="1"/>
  <c r="L92"/>
  <c r="FH94" i="5"/>
  <c r="N92" i="7" s="1"/>
  <c r="FG94" i="5"/>
  <c r="M92" i="7" s="1"/>
  <c r="L90"/>
  <c r="FH92" i="5"/>
  <c r="N90" i="7" s="1"/>
  <c r="FG92" i="5"/>
  <c r="M90" i="7" s="1"/>
  <c r="L88"/>
  <c r="FH90" i="5"/>
  <c r="N88" i="7" s="1"/>
  <c r="FG90" i="5"/>
  <c r="M88" i="7" s="1"/>
  <c r="L86"/>
  <c r="FH88" i="5"/>
  <c r="N86" i="7" s="1"/>
  <c r="FG88" i="5"/>
  <c r="M86" i="7" s="1"/>
  <c r="L84"/>
  <c r="FH86" i="5"/>
  <c r="N84" i="7" s="1"/>
  <c r="FG86" i="5"/>
  <c r="M84" i="7" s="1"/>
  <c r="L82"/>
  <c r="FH84" i="5"/>
  <c r="N82" i="7" s="1"/>
  <c r="FG84" i="5"/>
  <c r="M82" i="7" s="1"/>
  <c r="L73"/>
  <c r="FH75" i="5"/>
  <c r="N73" i="7" s="1"/>
  <c r="FG75" i="5"/>
  <c r="M73" i="7" s="1"/>
  <c r="L71"/>
  <c r="FH73" i="5"/>
  <c r="N71" i="7" s="1"/>
  <c r="FG73" i="5"/>
  <c r="M71" i="7" s="1"/>
  <c r="L69"/>
  <c r="FH71" i="5"/>
  <c r="N69" i="7" s="1"/>
  <c r="FG71" i="5"/>
  <c r="M69" i="7" s="1"/>
  <c r="L40"/>
  <c r="FH42" i="5"/>
  <c r="N40" i="7" s="1"/>
  <c r="FG42" i="5"/>
  <c r="M40" i="7" s="1"/>
  <c r="L37"/>
  <c r="FH39" i="5"/>
  <c r="N37" i="7" s="1"/>
  <c r="FG39" i="5"/>
  <c r="M37" i="7" s="1"/>
  <c r="L35"/>
  <c r="FH37" i="5"/>
  <c r="N35" i="7" s="1"/>
  <c r="FG37" i="5"/>
  <c r="M35" i="7" s="1"/>
  <c r="L33"/>
  <c r="FH35" i="5"/>
  <c r="N33" i="7" s="1"/>
  <c r="FG35" i="5"/>
  <c r="M33" i="7" s="1"/>
  <c r="L31"/>
  <c r="FH33" i="5"/>
  <c r="N31" i="7" s="1"/>
  <c r="FG33" i="5"/>
  <c r="M31" i="7" s="1"/>
  <c r="FH105" i="5"/>
  <c r="N103" i="7" s="1"/>
  <c r="L103"/>
  <c r="FG105" i="5"/>
  <c r="M103" i="7" s="1"/>
  <c r="FH101" i="5"/>
  <c r="N99" i="7" s="1"/>
  <c r="L99"/>
  <c r="FG101" i="5"/>
  <c r="M99" i="7" s="1"/>
  <c r="FH97" i="5"/>
  <c r="N95" i="7" s="1"/>
  <c r="L95"/>
  <c r="FG97" i="5"/>
  <c r="M95" i="7" s="1"/>
  <c r="FH93" i="5"/>
  <c r="N91" i="7" s="1"/>
  <c r="L91"/>
  <c r="FG93" i="5"/>
  <c r="M91" i="7" s="1"/>
  <c r="L87"/>
  <c r="FH89" i="5"/>
  <c r="N87" i="7" s="1"/>
  <c r="FG89" i="5"/>
  <c r="M87" i="7" s="1"/>
  <c r="L83"/>
  <c r="FH85" i="5"/>
  <c r="N83" i="7" s="1"/>
  <c r="FG85" i="5"/>
  <c r="M83" i="7" s="1"/>
  <c r="FH99" i="5"/>
  <c r="N97" i="7" s="1"/>
  <c r="L97"/>
  <c r="FG99" i="5"/>
  <c r="M97" i="7" s="1"/>
  <c r="FH95" i="5"/>
  <c r="N93" i="7" s="1"/>
  <c r="L93"/>
  <c r="FG95" i="5"/>
  <c r="M93" i="7" s="1"/>
  <c r="FH91" i="5"/>
  <c r="N89" i="7" s="1"/>
  <c r="L89"/>
  <c r="FG91" i="5"/>
  <c r="M89" i="7" s="1"/>
  <c r="L85"/>
  <c r="FH87" i="5"/>
  <c r="N85" i="7" s="1"/>
  <c r="FG87" i="5"/>
  <c r="M85" i="7" s="1"/>
  <c r="L72"/>
  <c r="FH74" i="5"/>
  <c r="N72" i="7" s="1"/>
  <c r="FG74" i="5"/>
  <c r="M72" i="7" s="1"/>
  <c r="L70"/>
  <c r="FH72" i="5"/>
  <c r="N70" i="7" s="1"/>
  <c r="FG72" i="5"/>
  <c r="M70" i="7" s="1"/>
  <c r="L67"/>
  <c r="FH69" i="5"/>
  <c r="N67" i="7" s="1"/>
  <c r="FG69" i="5"/>
  <c r="M67" i="7" s="1"/>
  <c r="L63"/>
  <c r="FH65" i="5"/>
  <c r="N63" i="7" s="1"/>
  <c r="FG65" i="5"/>
  <c r="M63" i="7" s="1"/>
  <c r="L59"/>
  <c r="FH61" i="5"/>
  <c r="N59" i="7" s="1"/>
  <c r="FG61" i="5"/>
  <c r="M59" i="7" s="1"/>
  <c r="L55"/>
  <c r="FH57" i="5"/>
  <c r="N55" i="7" s="1"/>
  <c r="FG57" i="5"/>
  <c r="M55" i="7" s="1"/>
  <c r="L68"/>
  <c r="FH70" i="5"/>
  <c r="N68" i="7" s="1"/>
  <c r="FG70" i="5"/>
  <c r="M68" i="7" s="1"/>
  <c r="L66"/>
  <c r="FH68" i="5"/>
  <c r="N66" i="7" s="1"/>
  <c r="FG68" i="5"/>
  <c r="M66" i="7" s="1"/>
  <c r="L64"/>
  <c r="FH66" i="5"/>
  <c r="N64" i="7" s="1"/>
  <c r="FG66" i="5"/>
  <c r="M64" i="7" s="1"/>
  <c r="L62"/>
  <c r="FH64" i="5"/>
  <c r="N62" i="7" s="1"/>
  <c r="FG64" i="5"/>
  <c r="M62" i="7" s="1"/>
  <c r="L60"/>
  <c r="FH62" i="5"/>
  <c r="N60" i="7" s="1"/>
  <c r="FG62" i="5"/>
  <c r="M60" i="7" s="1"/>
  <c r="L58"/>
  <c r="FH60" i="5"/>
  <c r="N58" i="7" s="1"/>
  <c r="FG60" i="5"/>
  <c r="M58" i="7" s="1"/>
  <c r="L56"/>
  <c r="FH58" i="5"/>
  <c r="N56" i="7" s="1"/>
  <c r="FG58" i="5"/>
  <c r="M56" i="7" s="1"/>
  <c r="L54"/>
  <c r="FH56" i="5"/>
  <c r="N54" i="7" s="1"/>
  <c r="FG56" i="5"/>
  <c r="M54" i="7" s="1"/>
  <c r="L39"/>
  <c r="FH41" i="5"/>
  <c r="N39" i="7" s="1"/>
  <c r="FG41" i="5"/>
  <c r="M39" i="7" s="1"/>
  <c r="L38"/>
  <c r="FH40" i="5"/>
  <c r="N38" i="7" s="1"/>
  <c r="FG40" i="5"/>
  <c r="M38" i="7" s="1"/>
  <c r="L36"/>
  <c r="FH38" i="5"/>
  <c r="N36" i="7" s="1"/>
  <c r="FG38" i="5"/>
  <c r="M36" i="7" s="1"/>
  <c r="L34"/>
  <c r="FH36" i="5"/>
  <c r="N34" i="7" s="1"/>
  <c r="FG36" i="5"/>
  <c r="M34" i="7" s="1"/>
  <c r="L32"/>
  <c r="FH34" i="5"/>
  <c r="N32" i="7" s="1"/>
  <c r="FG34" i="5"/>
  <c r="M32" i="7" s="1"/>
  <c r="L30"/>
  <c r="FH32" i="5"/>
  <c r="N30" i="7" s="1"/>
  <c r="FG32" i="5"/>
  <c r="M30" i="7" s="1"/>
  <c r="BV12" i="5"/>
  <c r="BW12" s="1"/>
  <c r="DL12" s="1"/>
  <c r="DF8"/>
  <c r="DG8" s="1"/>
  <c r="DN8" s="1"/>
  <c r="DF18"/>
  <c r="DG18" s="1"/>
  <c r="DN18" s="1"/>
  <c r="AL18"/>
  <c r="AM18" s="1"/>
  <c r="DJ18" s="1"/>
  <c r="CN17"/>
  <c r="CO17" s="1"/>
  <c r="DM17" s="1"/>
  <c r="BD8"/>
  <c r="BE8" s="1"/>
  <c r="DK8" s="1"/>
  <c r="W7"/>
  <c r="X7" s="1"/>
  <c r="DI7" s="1"/>
  <c r="DT21"/>
  <c r="DD23"/>
  <c r="DD24"/>
  <c r="CL24"/>
  <c r="BT24"/>
  <c r="BB24"/>
  <c r="AJ24"/>
  <c r="BB25"/>
  <c r="ER103"/>
  <c r="EV103" s="1"/>
  <c r="ER99"/>
  <c r="EV99" s="1"/>
  <c r="ER26"/>
  <c r="EV26" s="1"/>
  <c r="ER81"/>
  <c r="EV81" s="1"/>
  <c r="EH76"/>
  <c r="EL76" s="1"/>
  <c r="ER73"/>
  <c r="EV73" s="1"/>
  <c r="ER102"/>
  <c r="EV102" s="1"/>
  <c r="ER98"/>
  <c r="EV98" s="1"/>
  <c r="ER80"/>
  <c r="EV80" s="1"/>
  <c r="EH77"/>
  <c r="EL77" s="1"/>
  <c r="ER72"/>
  <c r="EV72" s="1"/>
  <c r="ER38"/>
  <c r="EV38" s="1"/>
  <c r="ER36"/>
  <c r="EV36" s="1"/>
  <c r="ER34"/>
  <c r="EV34" s="1"/>
  <c r="ER32"/>
  <c r="EV32" s="1"/>
  <c r="EH30"/>
  <c r="EL30" s="1"/>
  <c r="EH28"/>
  <c r="EL28" s="1"/>
  <c r="EH27"/>
  <c r="EL27" s="1"/>
  <c r="FE102"/>
  <c r="EH70"/>
  <c r="EL70" s="1"/>
  <c r="EH103"/>
  <c r="EL103" s="1"/>
  <c r="J5" i="7"/>
  <c r="J7"/>
  <c r="J9"/>
  <c r="J12"/>
  <c r="J14"/>
  <c r="J16"/>
  <c r="J18"/>
  <c r="CN21" i="5"/>
  <c r="CO21" s="1"/>
  <c r="DM21" s="1"/>
  <c r="EM21" s="1"/>
  <c r="EQ21" s="1"/>
  <c r="CK21"/>
  <c r="BD21"/>
  <c r="BE21" s="1"/>
  <c r="DK21" s="1"/>
  <c r="EC21" s="1"/>
  <c r="EG21" s="1"/>
  <c r="BA21"/>
  <c r="FE21"/>
  <c r="J19" i="7"/>
  <c r="DF22" i="5"/>
  <c r="DG22" s="1"/>
  <c r="DN22" s="1"/>
  <c r="ER22" s="1"/>
  <c r="EV22" s="1"/>
  <c r="DC22"/>
  <c r="BV22"/>
  <c r="BW22" s="1"/>
  <c r="DL22" s="1"/>
  <c r="BS22"/>
  <c r="AL22"/>
  <c r="AM22" s="1"/>
  <c r="DJ22" s="1"/>
  <c r="AI22"/>
  <c r="J20" i="7"/>
  <c r="BV23" i="5"/>
  <c r="BW23" s="1"/>
  <c r="DL23" s="1"/>
  <c r="EH23" s="1"/>
  <c r="EL23" s="1"/>
  <c r="BS23"/>
  <c r="AL23"/>
  <c r="AM23" s="1"/>
  <c r="DJ23" s="1"/>
  <c r="EA23" s="1"/>
  <c r="EB23" s="1"/>
  <c r="AI23"/>
  <c r="J22" i="7"/>
  <c r="CI22" i="5"/>
  <c r="AY20"/>
  <c r="BD20" s="1"/>
  <c r="BE20" s="1"/>
  <c r="DK20" s="1"/>
  <c r="CI14"/>
  <c r="CN14" s="1"/>
  <c r="CO14" s="1"/>
  <c r="DM14" s="1"/>
  <c r="DA11"/>
  <c r="DF11" s="1"/>
  <c r="DG11" s="1"/>
  <c r="DN11" s="1"/>
  <c r="AG11"/>
  <c r="AL11" s="1"/>
  <c r="AM11" s="1"/>
  <c r="DJ11" s="1"/>
  <c r="AY9"/>
  <c r="BD9" s="1"/>
  <c r="BE9" s="1"/>
  <c r="DK9" s="1"/>
  <c r="AG8"/>
  <c r="AL8" s="1"/>
  <c r="AM8" s="1"/>
  <c r="DJ8" s="1"/>
  <c r="DA25"/>
  <c r="BQ25"/>
  <c r="AG25"/>
  <c r="DA23"/>
  <c r="DA17"/>
  <c r="DF17" s="1"/>
  <c r="DG17" s="1"/>
  <c r="DN17" s="1"/>
  <c r="BQ17"/>
  <c r="BV17" s="1"/>
  <c r="BW17" s="1"/>
  <c r="DL17" s="1"/>
  <c r="AG17"/>
  <c r="AL17" s="1"/>
  <c r="AM17" s="1"/>
  <c r="DJ17" s="1"/>
  <c r="DA15"/>
  <c r="DF15" s="1"/>
  <c r="DG15" s="1"/>
  <c r="DN15" s="1"/>
  <c r="BQ15"/>
  <c r="BV15" s="1"/>
  <c r="BW15" s="1"/>
  <c r="DL15" s="1"/>
  <c r="DA22"/>
  <c r="AG22"/>
  <c r="DA14"/>
  <c r="DF14" s="1"/>
  <c r="DG14" s="1"/>
  <c r="DN14" s="1"/>
  <c r="AG14"/>
  <c r="AL14" s="1"/>
  <c r="AM14" s="1"/>
  <c r="DJ14" s="1"/>
  <c r="AY13"/>
  <c r="BD13" s="1"/>
  <c r="BE13" s="1"/>
  <c r="DK13" s="1"/>
  <c r="AY11"/>
  <c r="BD11" s="1"/>
  <c r="BE11" s="1"/>
  <c r="DK11" s="1"/>
  <c r="BQ10"/>
  <c r="BV10" s="1"/>
  <c r="BW10" s="1"/>
  <c r="DL10" s="1"/>
  <c r="CI9"/>
  <c r="CN9" s="1"/>
  <c r="CO9" s="1"/>
  <c r="DM9" s="1"/>
  <c r="W17"/>
  <c r="X17" s="1"/>
  <c r="DI17" s="1"/>
  <c r="CL21"/>
  <c r="BB21"/>
  <c r="W21"/>
  <c r="X21" s="1"/>
  <c r="DI21" s="1"/>
  <c r="DF23"/>
  <c r="DG23" s="1"/>
  <c r="DN23" s="1"/>
  <c r="ER23" s="1"/>
  <c r="EV23" s="1"/>
  <c r="BT23"/>
  <c r="AJ23"/>
  <c r="CN24"/>
  <c r="CO24" s="1"/>
  <c r="DM24" s="1"/>
  <c r="W24"/>
  <c r="X24" s="1"/>
  <c r="DI24" s="1"/>
  <c r="DF25"/>
  <c r="DG25" s="1"/>
  <c r="DN25" s="1"/>
  <c r="ER25" s="1"/>
  <c r="EV25" s="1"/>
  <c r="BV25"/>
  <c r="BW25" s="1"/>
  <c r="DL25" s="1"/>
  <c r="EH25" s="1"/>
  <c r="EL25" s="1"/>
  <c r="AL25"/>
  <c r="AM25" s="1"/>
  <c r="DJ25" s="1"/>
  <c r="EA25" s="1"/>
  <c r="EB25" s="1"/>
  <c r="J6" i="7"/>
  <c r="FE8" i="5"/>
  <c r="J8" i="7"/>
  <c r="J10"/>
  <c r="FE12" i="5"/>
  <c r="J11" i="7"/>
  <c r="J13"/>
  <c r="FE17" i="5"/>
  <c r="J15" i="7"/>
  <c r="FE19" i="5"/>
  <c r="J17" i="7"/>
  <c r="DF21" i="5"/>
  <c r="DG21" s="1"/>
  <c r="DN21" s="1"/>
  <c r="ER21" s="1"/>
  <c r="EV21" s="1"/>
  <c r="DC21"/>
  <c r="BV21"/>
  <c r="BW21" s="1"/>
  <c r="DL21" s="1"/>
  <c r="EH21" s="1"/>
  <c r="EL21" s="1"/>
  <c r="BS21"/>
  <c r="AL21"/>
  <c r="AM21" s="1"/>
  <c r="DJ21" s="1"/>
  <c r="EA21" s="1"/>
  <c r="EB21" s="1"/>
  <c r="AI21"/>
  <c r="DH21" s="1"/>
  <c r="EH22"/>
  <c r="EL22" s="1"/>
  <c r="EA22"/>
  <c r="EB22" s="1"/>
  <c r="DY22"/>
  <c r="CN22"/>
  <c r="CO22" s="1"/>
  <c r="DM22" s="1"/>
  <c r="EM22" s="1"/>
  <c r="EQ22" s="1"/>
  <c r="CK22"/>
  <c r="BD22"/>
  <c r="BE22" s="1"/>
  <c r="DK22" s="1"/>
  <c r="DQ22" s="1"/>
  <c r="BA22"/>
  <c r="CN23"/>
  <c r="CO23" s="1"/>
  <c r="DM23" s="1"/>
  <c r="EM23" s="1"/>
  <c r="EQ23" s="1"/>
  <c r="CK23"/>
  <c r="BD23"/>
  <c r="BE23" s="1"/>
  <c r="DK23" s="1"/>
  <c r="EC23" s="1"/>
  <c r="EG23" s="1"/>
  <c r="BA23"/>
  <c r="FE23"/>
  <c r="J21" i="7"/>
  <c r="DY24" i="5"/>
  <c r="EM24"/>
  <c r="EQ24" s="1"/>
  <c r="EC24"/>
  <c r="EG24" s="1"/>
  <c r="FE25"/>
  <c r="J23" i="7"/>
  <c r="DO19" i="5"/>
  <c r="AY22"/>
  <c r="CI20"/>
  <c r="CN20" s="1"/>
  <c r="CO20" s="1"/>
  <c r="DM20" s="1"/>
  <c r="CI18"/>
  <c r="CN18" s="1"/>
  <c r="CO18" s="1"/>
  <c r="DM18" s="1"/>
  <c r="AY18"/>
  <c r="BD18" s="1"/>
  <c r="BE18" s="1"/>
  <c r="DK18" s="1"/>
  <c r="CI16"/>
  <c r="CN16" s="1"/>
  <c r="CO16" s="1"/>
  <c r="DM16" s="1"/>
  <c r="AY16"/>
  <c r="BD16" s="1"/>
  <c r="BE16" s="1"/>
  <c r="DK16" s="1"/>
  <c r="AY14"/>
  <c r="BD14" s="1"/>
  <c r="BE14" s="1"/>
  <c r="DK14" s="1"/>
  <c r="BQ11"/>
  <c r="BV11" s="1"/>
  <c r="BW11" s="1"/>
  <c r="DL11" s="1"/>
  <c r="DA9"/>
  <c r="DF9" s="1"/>
  <c r="DG9" s="1"/>
  <c r="DN9" s="1"/>
  <c r="BQ9"/>
  <c r="BV9" s="1"/>
  <c r="BW9" s="1"/>
  <c r="DL9" s="1"/>
  <c r="DA7"/>
  <c r="DF7" s="1"/>
  <c r="DG7" s="1"/>
  <c r="DN7" s="1"/>
  <c r="AG7"/>
  <c r="FE7" s="1"/>
  <c r="DA24"/>
  <c r="BQ24"/>
  <c r="AG24"/>
  <c r="BQ22"/>
  <c r="AY15"/>
  <c r="BD15" s="1"/>
  <c r="BE15" s="1"/>
  <c r="DK15" s="1"/>
  <c r="BQ14"/>
  <c r="BV14" s="1"/>
  <c r="BW14" s="1"/>
  <c r="DL14" s="1"/>
  <c r="CI13"/>
  <c r="CN13" s="1"/>
  <c r="CO13" s="1"/>
  <c r="DM13" s="1"/>
  <c r="CI11"/>
  <c r="CN11" s="1"/>
  <c r="CO11" s="1"/>
  <c r="DM11" s="1"/>
  <c r="DA10"/>
  <c r="DF10" s="1"/>
  <c r="DG10" s="1"/>
  <c r="DN10" s="1"/>
  <c r="AG10"/>
  <c r="AL10" s="1"/>
  <c r="AM10" s="1"/>
  <c r="DJ10" s="1"/>
  <c r="DQ10" s="1"/>
  <c r="W12"/>
  <c r="X12" s="1"/>
  <c r="DI12" s="1"/>
  <c r="AL7"/>
  <c r="AM7" s="1"/>
  <c r="DJ7" s="1"/>
  <c r="DO7" s="1"/>
  <c r="DH7"/>
  <c r="DD21"/>
  <c r="BT21"/>
  <c r="AJ21"/>
  <c r="CL23"/>
  <c r="BB23"/>
  <c r="W23"/>
  <c r="X23" s="1"/>
  <c r="DI23" s="1"/>
  <c r="DF24"/>
  <c r="DG24" s="1"/>
  <c r="DN24" s="1"/>
  <c r="ER24" s="1"/>
  <c r="EV24" s="1"/>
  <c r="BV24"/>
  <c r="BW24" s="1"/>
  <c r="DL24" s="1"/>
  <c r="EH24" s="1"/>
  <c r="EL24" s="1"/>
  <c r="AL24"/>
  <c r="AM24" s="1"/>
  <c r="DJ24" s="1"/>
  <c r="EA24" s="1"/>
  <c r="EB24" s="1"/>
  <c r="DD25"/>
  <c r="CL25"/>
  <c r="BT25"/>
  <c r="CN25"/>
  <c r="CO25" s="1"/>
  <c r="DM25" s="1"/>
  <c r="EM25" s="1"/>
  <c r="EQ25" s="1"/>
  <c r="BD25"/>
  <c r="BE25" s="1"/>
  <c r="DK25" s="1"/>
  <c r="EC25" s="1"/>
  <c r="EG25" s="1"/>
  <c r="W25"/>
  <c r="X25" s="1"/>
  <c r="DI25" s="1"/>
  <c r="DY25" s="1"/>
  <c r="DO20"/>
  <c r="DQ20"/>
  <c r="DS20"/>
  <c r="DP20"/>
  <c r="DR20"/>
  <c r="DO10"/>
  <c r="DS10"/>
  <c r="DR10"/>
  <c r="DZ68"/>
  <c r="EZ68"/>
  <c r="FB68"/>
  <c r="O66" i="7" s="1"/>
  <c r="FA68" i="5"/>
  <c r="FC68"/>
  <c r="DZ60"/>
  <c r="EZ60"/>
  <c r="FB60"/>
  <c r="O58" i="7" s="1"/>
  <c r="FA60" i="5"/>
  <c r="FC60"/>
  <c r="DO11"/>
  <c r="DQ11"/>
  <c r="DS11"/>
  <c r="DR11"/>
  <c r="DP11"/>
  <c r="DP69"/>
  <c r="DR69"/>
  <c r="DO69"/>
  <c r="DS69"/>
  <c r="DQ69"/>
  <c r="EH65"/>
  <c r="EL65" s="1"/>
  <c r="ER65"/>
  <c r="EV65" s="1"/>
  <c r="DY65"/>
  <c r="EC65"/>
  <c r="EG65" s="1"/>
  <c r="EM65"/>
  <c r="EQ65" s="1"/>
  <c r="EA65"/>
  <c r="EB65" s="1"/>
  <c r="DP61"/>
  <c r="DR61"/>
  <c r="DO61"/>
  <c r="DS61"/>
  <c r="DQ61"/>
  <c r="EH57"/>
  <c r="EL57" s="1"/>
  <c r="ER57"/>
  <c r="EV57" s="1"/>
  <c r="DY57"/>
  <c r="EC57"/>
  <c r="EG57" s="1"/>
  <c r="EM57"/>
  <c r="EQ57" s="1"/>
  <c r="EA57"/>
  <c r="EB57" s="1"/>
  <c r="DZ62"/>
  <c r="EZ62"/>
  <c r="FB62"/>
  <c r="O60" i="7" s="1"/>
  <c r="FA62" i="5"/>
  <c r="FC62"/>
  <c r="DP67"/>
  <c r="DR67"/>
  <c r="DO67"/>
  <c r="DS67"/>
  <c r="DQ67"/>
  <c r="EH63"/>
  <c r="EL63" s="1"/>
  <c r="ER63"/>
  <c r="EV63" s="1"/>
  <c r="DY63"/>
  <c r="EC63"/>
  <c r="EG63" s="1"/>
  <c r="EM63"/>
  <c r="EQ63" s="1"/>
  <c r="EA63"/>
  <c r="EB63" s="1"/>
  <c r="DP59"/>
  <c r="DR59"/>
  <c r="DO59"/>
  <c r="DS59"/>
  <c r="DQ59"/>
  <c r="EH55"/>
  <c r="EL55" s="1"/>
  <c r="ER55"/>
  <c r="EV55" s="1"/>
  <c r="DY55"/>
  <c r="EC55"/>
  <c r="EG55" s="1"/>
  <c r="EM55"/>
  <c r="EQ55" s="1"/>
  <c r="EA55"/>
  <c r="EB55" s="1"/>
  <c r="FA40"/>
  <c r="FC40"/>
  <c r="DZ40"/>
  <c r="EZ40"/>
  <c r="FB40"/>
  <c r="O38" i="7" s="1"/>
  <c r="DR19" i="5"/>
  <c r="DQ19"/>
  <c r="DZ64"/>
  <c r="EZ64"/>
  <c r="FB64"/>
  <c r="O62" i="7" s="1"/>
  <c r="FA64" i="5"/>
  <c r="FC64"/>
  <c r="DZ56"/>
  <c r="EZ56"/>
  <c r="FB56"/>
  <c r="O54" i="7" s="1"/>
  <c r="FA56" i="5"/>
  <c r="FC56"/>
  <c r="DO14"/>
  <c r="DQ14"/>
  <c r="DS14"/>
  <c r="DR14"/>
  <c r="DP14"/>
  <c r="EH69"/>
  <c r="EL69" s="1"/>
  <c r="ER69"/>
  <c r="EV69" s="1"/>
  <c r="DY69"/>
  <c r="EC69"/>
  <c r="EG69" s="1"/>
  <c r="EM69"/>
  <c r="EQ69" s="1"/>
  <c r="EA69"/>
  <c r="EB69" s="1"/>
  <c r="DP65"/>
  <c r="DR65"/>
  <c r="DO65"/>
  <c r="DS65"/>
  <c r="DQ65"/>
  <c r="EH61"/>
  <c r="EL61" s="1"/>
  <c r="ER61"/>
  <c r="EV61" s="1"/>
  <c r="DY61"/>
  <c r="EC61"/>
  <c r="EG61" s="1"/>
  <c r="EM61"/>
  <c r="EQ61" s="1"/>
  <c r="EA61"/>
  <c r="EB61" s="1"/>
  <c r="DP57"/>
  <c r="DR57"/>
  <c r="DO57"/>
  <c r="DS57"/>
  <c r="DQ57"/>
  <c r="DZ66"/>
  <c r="EZ66"/>
  <c r="FB66"/>
  <c r="O64" i="7" s="1"/>
  <c r="FA66" i="5"/>
  <c r="FC66"/>
  <c r="DZ58"/>
  <c r="EZ58"/>
  <c r="FB58"/>
  <c r="O56" i="7" s="1"/>
  <c r="FA58" i="5"/>
  <c r="FC58"/>
  <c r="EH67"/>
  <c r="EL67" s="1"/>
  <c r="ER67"/>
  <c r="EV67" s="1"/>
  <c r="DY67"/>
  <c r="EC67"/>
  <c r="EG67" s="1"/>
  <c r="EM67"/>
  <c r="EQ67" s="1"/>
  <c r="EA67"/>
  <c r="EB67" s="1"/>
  <c r="DP63"/>
  <c r="DR63"/>
  <c r="DO63"/>
  <c r="DS63"/>
  <c r="DQ63"/>
  <c r="EH59"/>
  <c r="EL59" s="1"/>
  <c r="ER59"/>
  <c r="EV59" s="1"/>
  <c r="DY59"/>
  <c r="EC59"/>
  <c r="EG59" s="1"/>
  <c r="EM59"/>
  <c r="EQ59" s="1"/>
  <c r="EA59"/>
  <c r="EB59" s="1"/>
  <c r="DP55"/>
  <c r="DR55"/>
  <c r="DO55"/>
  <c r="DS55"/>
  <c r="DQ55"/>
  <c r="DP19"/>
  <c r="DS19"/>
  <c r="BL111"/>
  <c r="G11" i="6" s="1"/>
  <c r="BO119" i="5"/>
  <c r="L12" i="6" s="1"/>
  <c r="CG120" i="5"/>
  <c r="M15" i="6" s="1"/>
  <c r="BL113" i="5"/>
  <c r="I11" i="6" s="1"/>
  <c r="BL116" i="5"/>
  <c r="K11" i="6" s="1"/>
  <c r="BL120" i="5"/>
  <c r="M11" i="6" s="1"/>
  <c r="BO110" i="5"/>
  <c r="F12" i="6" s="1"/>
  <c r="BO112" i="5"/>
  <c r="H12" i="6" s="1"/>
  <c r="BO114" i="5"/>
  <c r="J12" i="6" s="1"/>
  <c r="BO116" i="5"/>
  <c r="K12" i="6" s="1"/>
  <c r="BO120" i="5"/>
  <c r="M12" i="6" s="1"/>
  <c r="BL112" i="5"/>
  <c r="H11" i="6" s="1"/>
  <c r="BL110" i="5"/>
  <c r="F11" i="6" s="1"/>
  <c r="CG110" i="5"/>
  <c r="F15" i="6" s="1"/>
  <c r="CG112" i="5"/>
  <c r="H15" i="6" s="1"/>
  <c r="CG114" i="5"/>
  <c r="J15" i="6" s="1"/>
  <c r="CG119" i="5"/>
  <c r="L15" i="6" s="1"/>
  <c r="BL109" i="5"/>
  <c r="BL114"/>
  <c r="J11" i="6" s="1"/>
  <c r="BL119" i="5"/>
  <c r="L11" i="6" s="1"/>
  <c r="BO109" i="5"/>
  <c r="BO111"/>
  <c r="G12" i="6" s="1"/>
  <c r="BO113" i="5"/>
  <c r="I12" i="6" s="1"/>
  <c r="CG109" i="5"/>
  <c r="CG111"/>
  <c r="G15" i="6" s="1"/>
  <c r="CG113" i="5"/>
  <c r="I15" i="6" s="1"/>
  <c r="CG116" i="5"/>
  <c r="K15" i="6" s="1"/>
  <c r="EE6" i="5"/>
  <c r="DP10" l="1"/>
  <c r="DO13"/>
  <c r="DS13"/>
  <c r="DR13"/>
  <c r="DQ13"/>
  <c r="DP13"/>
  <c r="FA85"/>
  <c r="FB85"/>
  <c r="O83" i="7" s="1"/>
  <c r="EZ85" i="5"/>
  <c r="FC85"/>
  <c r="DZ85"/>
  <c r="DZ104"/>
  <c r="FC104"/>
  <c r="FA89"/>
  <c r="FB89"/>
  <c r="O87" i="7" s="1"/>
  <c r="EZ89" i="5"/>
  <c r="FC89"/>
  <c r="DZ89"/>
  <c r="FA93"/>
  <c r="FB93"/>
  <c r="O91" i="7" s="1"/>
  <c r="EZ93" i="5"/>
  <c r="FC93"/>
  <c r="DZ93"/>
  <c r="FE24"/>
  <c r="K100" i="7"/>
  <c r="FF102" i="5"/>
  <c r="L28" i="7"/>
  <c r="FH30" i="5"/>
  <c r="N28" i="7" s="1"/>
  <c r="FG30" i="5"/>
  <c r="M28" i="7" s="1"/>
  <c r="L41"/>
  <c r="FH43" i="5"/>
  <c r="N41" i="7" s="1"/>
  <c r="FG43" i="5"/>
  <c r="M41" i="7" s="1"/>
  <c r="L45"/>
  <c r="FH47" i="5"/>
  <c r="N45" i="7" s="1"/>
  <c r="FG47" i="5"/>
  <c r="M45" i="7" s="1"/>
  <c r="L49"/>
  <c r="FH51" i="5"/>
  <c r="N49" i="7" s="1"/>
  <c r="FG51" i="5"/>
  <c r="M49" i="7" s="1"/>
  <c r="FA86" i="5"/>
  <c r="FB86"/>
  <c r="O84" i="7" s="1"/>
  <c r="EZ86" i="5"/>
  <c r="FC86"/>
  <c r="DZ86"/>
  <c r="FA90"/>
  <c r="FB90"/>
  <c r="O88" i="7" s="1"/>
  <c r="EZ90" i="5"/>
  <c r="FC90"/>
  <c r="DZ90"/>
  <c r="FA94"/>
  <c r="FB94"/>
  <c r="O92" i="7" s="1"/>
  <c r="EZ94" i="5"/>
  <c r="FC94"/>
  <c r="DZ94"/>
  <c r="L24" i="7"/>
  <c r="FH26" i="5"/>
  <c r="N24" i="7" s="1"/>
  <c r="FG26" i="5"/>
  <c r="M24" i="7" s="1"/>
  <c r="L26"/>
  <c r="FH28" i="5"/>
  <c r="N26" i="7" s="1"/>
  <c r="FG28" i="5"/>
  <c r="M26" i="7" s="1"/>
  <c r="L42"/>
  <c r="FH44" i="5"/>
  <c r="N42" i="7" s="1"/>
  <c r="FG44" i="5"/>
  <c r="M42" i="7" s="1"/>
  <c r="L46"/>
  <c r="FH48" i="5"/>
  <c r="N46" i="7" s="1"/>
  <c r="FG48" i="5"/>
  <c r="M46" i="7" s="1"/>
  <c r="L50"/>
  <c r="FH52" i="5"/>
  <c r="N50" i="7" s="1"/>
  <c r="FG52" i="5"/>
  <c r="M50" i="7" s="1"/>
  <c r="DZ30" i="5"/>
  <c r="FB30"/>
  <c r="O28" i="7" s="1"/>
  <c r="FA30" i="5"/>
  <c r="FC30"/>
  <c r="EZ30"/>
  <c r="EB79"/>
  <c r="FC79"/>
  <c r="EZ79"/>
  <c r="FB79"/>
  <c r="O77" i="7" s="1"/>
  <c r="FA79" i="5"/>
  <c r="DZ80"/>
  <c r="FC80"/>
  <c r="EZ80"/>
  <c r="FB80"/>
  <c r="O78" i="7" s="1"/>
  <c r="FA80" i="5"/>
  <c r="DZ102"/>
  <c r="EZ102"/>
  <c r="FC102"/>
  <c r="FA102"/>
  <c r="FB102"/>
  <c r="O100" i="7" s="1"/>
  <c r="FC46" i="5"/>
  <c r="EZ46"/>
  <c r="FA46"/>
  <c r="DZ46"/>
  <c r="FB46"/>
  <c r="O44" i="7" s="1"/>
  <c r="FA49" i="5"/>
  <c r="DZ49"/>
  <c r="FB49"/>
  <c r="O47" i="7" s="1"/>
  <c r="FC49" i="5"/>
  <c r="EZ49"/>
  <c r="FA51"/>
  <c r="DZ51"/>
  <c r="FB51"/>
  <c r="O49" i="7" s="1"/>
  <c r="FC51" i="5"/>
  <c r="EZ51"/>
  <c r="DZ54"/>
  <c r="FC54"/>
  <c r="EZ54"/>
  <c r="FB54"/>
  <c r="O52" i="7" s="1"/>
  <c r="FA54" i="5"/>
  <c r="L29" i="7"/>
  <c r="FH31" i="5"/>
  <c r="N29" i="7" s="1"/>
  <c r="FG31" i="5"/>
  <c r="M29" i="7" s="1"/>
  <c r="L43"/>
  <c r="FH45" i="5"/>
  <c r="N43" i="7" s="1"/>
  <c r="FG45" i="5"/>
  <c r="M43" i="7" s="1"/>
  <c r="L47"/>
  <c r="FH49" i="5"/>
  <c r="N47" i="7" s="1"/>
  <c r="FG49" i="5"/>
  <c r="M47" i="7" s="1"/>
  <c r="L51"/>
  <c r="FH53" i="5"/>
  <c r="N51" i="7" s="1"/>
  <c r="FG53" i="5"/>
  <c r="M51" i="7" s="1"/>
  <c r="FA36" i="5"/>
  <c r="FB36"/>
  <c r="O34" i="7" s="1"/>
  <c r="EZ36" i="5"/>
  <c r="FC36"/>
  <c r="DZ36"/>
  <c r="EB82"/>
  <c r="FC82"/>
  <c r="EZ82"/>
  <c r="FB82"/>
  <c r="O80" i="7" s="1"/>
  <c r="FA82" i="5"/>
  <c r="FA98"/>
  <c r="FB98"/>
  <c r="O96" i="7" s="1"/>
  <c r="EZ98" i="5"/>
  <c r="FC98"/>
  <c r="DZ98"/>
  <c r="EG104"/>
  <c r="FA104"/>
  <c r="EZ104"/>
  <c r="FB104"/>
  <c r="O102" i="7" s="1"/>
  <c r="EB78" i="5"/>
  <c r="FC78"/>
  <c r="EZ78"/>
  <c r="FB78"/>
  <c r="O76" i="7" s="1"/>
  <c r="FA78" i="5"/>
  <c r="DZ81"/>
  <c r="FC81"/>
  <c r="EZ81"/>
  <c r="FB81"/>
  <c r="O79" i="7" s="1"/>
  <c r="FA81" i="5"/>
  <c r="FC99"/>
  <c r="DZ99"/>
  <c r="FA99"/>
  <c r="FB99"/>
  <c r="O97" i="7" s="1"/>
  <c r="EZ99" i="5"/>
  <c r="DZ103"/>
  <c r="FC103"/>
  <c r="FB103"/>
  <c r="O101" i="7" s="1"/>
  <c r="FA103" i="5"/>
  <c r="EZ103"/>
  <c r="CG115"/>
  <c r="D15" i="6" s="1"/>
  <c r="FA41" i="5"/>
  <c r="DZ41"/>
  <c r="FB41"/>
  <c r="O39" i="7" s="1"/>
  <c r="FC41" i="5"/>
  <c r="EZ41"/>
  <c r="FC42"/>
  <c r="EZ42"/>
  <c r="FA42"/>
  <c r="DZ42"/>
  <c r="FB42"/>
  <c r="O40" i="7" s="1"/>
  <c r="FA43" i="5"/>
  <c r="DZ43"/>
  <c r="FB43"/>
  <c r="O41" i="7" s="1"/>
  <c r="FC43" i="5"/>
  <c r="EZ43"/>
  <c r="FC44"/>
  <c r="EZ44"/>
  <c r="FA44"/>
  <c r="DZ44"/>
  <c r="FB44"/>
  <c r="O42" i="7" s="1"/>
  <c r="FA45" i="5"/>
  <c r="DZ45"/>
  <c r="FB45"/>
  <c r="O43" i="7" s="1"/>
  <c r="FC45" i="5"/>
  <c r="EZ45"/>
  <c r="FA47"/>
  <c r="DZ47"/>
  <c r="FB47"/>
  <c r="O45" i="7" s="1"/>
  <c r="FC47" i="5"/>
  <c r="EZ47"/>
  <c r="FC48"/>
  <c r="EZ48"/>
  <c r="FA48"/>
  <c r="DZ48"/>
  <c r="FB48"/>
  <c r="O46" i="7" s="1"/>
  <c r="FC50" i="5"/>
  <c r="EZ50"/>
  <c r="FA50"/>
  <c r="DZ50"/>
  <c r="FB50"/>
  <c r="O48" i="7" s="1"/>
  <c r="FC52" i="5"/>
  <c r="EZ52"/>
  <c r="FA52"/>
  <c r="DZ52"/>
  <c r="FB52"/>
  <c r="O50" i="7" s="1"/>
  <c r="FA53" i="5"/>
  <c r="DZ53"/>
  <c r="FB53"/>
  <c r="O51" i="7" s="1"/>
  <c r="FC53" i="5"/>
  <c r="EZ53"/>
  <c r="FA97"/>
  <c r="FB97"/>
  <c r="O95" i="7" s="1"/>
  <c r="EZ97" i="5"/>
  <c r="FC97"/>
  <c r="DZ97"/>
  <c r="DZ26"/>
  <c r="FB26"/>
  <c r="O24" i="7" s="1"/>
  <c r="FA26" i="5"/>
  <c r="FC26"/>
  <c r="EZ26"/>
  <c r="DZ27"/>
  <c r="FB27"/>
  <c r="O25" i="7" s="1"/>
  <c r="FA27" i="5"/>
  <c r="FC27"/>
  <c r="EZ27"/>
  <c r="FC31"/>
  <c r="DZ31"/>
  <c r="FA31"/>
  <c r="FB31"/>
  <c r="O29" i="7" s="1"/>
  <c r="EZ31" i="5"/>
  <c r="FC34"/>
  <c r="DZ34"/>
  <c r="FA34"/>
  <c r="FB34"/>
  <c r="O32" i="7" s="1"/>
  <c r="EZ34" i="5"/>
  <c r="FC38"/>
  <c r="DZ38"/>
  <c r="FA38"/>
  <c r="FB38"/>
  <c r="O36" i="7" s="1"/>
  <c r="EZ38" i="5"/>
  <c r="EB71"/>
  <c r="FC71"/>
  <c r="EZ71"/>
  <c r="FB71"/>
  <c r="O69" i="7" s="1"/>
  <c r="FA71" i="5"/>
  <c r="DZ72"/>
  <c r="FC72"/>
  <c r="EZ72"/>
  <c r="FB72"/>
  <c r="O70" i="7" s="1"/>
  <c r="FA72" i="5"/>
  <c r="EB74"/>
  <c r="FC74"/>
  <c r="EZ74"/>
  <c r="FB74"/>
  <c r="O72" i="7" s="1"/>
  <c r="FA74" i="5"/>
  <c r="DZ76"/>
  <c r="FC76"/>
  <c r="EZ76"/>
  <c r="FB76"/>
  <c r="O74" i="7" s="1"/>
  <c r="FA76" i="5"/>
  <c r="DZ101"/>
  <c r="FC101"/>
  <c r="FB101"/>
  <c r="O99" i="7" s="1"/>
  <c r="FA101" i="5"/>
  <c r="EZ101"/>
  <c r="DZ29"/>
  <c r="FB29"/>
  <c r="O27" i="7" s="1"/>
  <c r="FA29" i="5"/>
  <c r="FC29"/>
  <c r="EZ29"/>
  <c r="FA33"/>
  <c r="FB33"/>
  <c r="O31" i="7" s="1"/>
  <c r="EZ33" i="5"/>
  <c r="FC33"/>
  <c r="DZ33"/>
  <c r="FC35"/>
  <c r="DZ35"/>
  <c r="FA35"/>
  <c r="FB35"/>
  <c r="O33" i="7" s="1"/>
  <c r="EZ35" i="5"/>
  <c r="FA37"/>
  <c r="FB37"/>
  <c r="O35" i="7" s="1"/>
  <c r="EZ37" i="5"/>
  <c r="FC37"/>
  <c r="DZ37"/>
  <c r="FC39"/>
  <c r="DZ39"/>
  <c r="FA39"/>
  <c r="FB39"/>
  <c r="O37" i="7" s="1"/>
  <c r="EZ39" i="5"/>
  <c r="FC84"/>
  <c r="DZ84"/>
  <c r="FA84"/>
  <c r="FB84"/>
  <c r="O82" i="7" s="1"/>
  <c r="EZ84" i="5"/>
  <c r="FC88"/>
  <c r="DZ88"/>
  <c r="FA88"/>
  <c r="FB88"/>
  <c r="O86" i="7" s="1"/>
  <c r="EZ88" i="5"/>
  <c r="FC92"/>
  <c r="DZ92"/>
  <c r="FA92"/>
  <c r="FB92"/>
  <c r="O90" i="7" s="1"/>
  <c r="EZ92" i="5"/>
  <c r="FC96"/>
  <c r="DZ96"/>
  <c r="FA96"/>
  <c r="FB96"/>
  <c r="O94" i="7" s="1"/>
  <c r="EZ96" i="5"/>
  <c r="L25" i="7"/>
  <c r="FH27" i="5"/>
  <c r="N25" i="7" s="1"/>
  <c r="FG27" i="5"/>
  <c r="M25" i="7" s="1"/>
  <c r="L44"/>
  <c r="FH46" i="5"/>
  <c r="N44" i="7" s="1"/>
  <c r="FG46" i="5"/>
  <c r="M44" i="7" s="1"/>
  <c r="L48"/>
  <c r="FH50" i="5"/>
  <c r="N48" i="7" s="1"/>
  <c r="FG50" i="5"/>
  <c r="M48" i="7" s="1"/>
  <c r="L52"/>
  <c r="FH54" i="5"/>
  <c r="N52" i="7" s="1"/>
  <c r="FG54" i="5"/>
  <c r="M52" i="7" s="1"/>
  <c r="FH103" i="5"/>
  <c r="N101" i="7" s="1"/>
  <c r="L101"/>
  <c r="FG103" i="5"/>
  <c r="M101" i="7" s="1"/>
  <c r="DZ28" i="5"/>
  <c r="FB28"/>
  <c r="O26" i="7" s="1"/>
  <c r="FA28" i="5"/>
  <c r="FC28"/>
  <c r="EZ28"/>
  <c r="FA32"/>
  <c r="FB32"/>
  <c r="O30" i="7" s="1"/>
  <c r="EZ32" i="5"/>
  <c r="FC32"/>
  <c r="DZ32"/>
  <c r="EB75"/>
  <c r="FC75"/>
  <c r="EZ75"/>
  <c r="FB75"/>
  <c r="O73" i="7" s="1"/>
  <c r="FA75" i="5"/>
  <c r="DZ77"/>
  <c r="FC77"/>
  <c r="EZ77"/>
  <c r="FB77"/>
  <c r="O75" i="7" s="1"/>
  <c r="FA77" i="5"/>
  <c r="FC100"/>
  <c r="DZ100"/>
  <c r="FA100"/>
  <c r="FB100"/>
  <c r="O98" i="7" s="1"/>
  <c r="EZ100" i="5"/>
  <c r="DZ70"/>
  <c r="FA70"/>
  <c r="FB70"/>
  <c r="O68" i="7" s="1"/>
  <c r="EZ70" i="5"/>
  <c r="FC70"/>
  <c r="DZ73"/>
  <c r="FC73"/>
  <c r="EZ73"/>
  <c r="FB73"/>
  <c r="O71" i="7" s="1"/>
  <c r="FA73" i="5"/>
  <c r="L53" i="7"/>
  <c r="FH55" i="5"/>
  <c r="N53" i="7" s="1"/>
  <c r="FG55" i="5"/>
  <c r="M53" i="7" s="1"/>
  <c r="L57"/>
  <c r="FH59" i="5"/>
  <c r="N57" i="7" s="1"/>
  <c r="FG59" i="5"/>
  <c r="M57" i="7" s="1"/>
  <c r="L61"/>
  <c r="FH63" i="5"/>
  <c r="N61" i="7" s="1"/>
  <c r="FG63" i="5"/>
  <c r="M61" i="7" s="1"/>
  <c r="L65"/>
  <c r="FH67" i="5"/>
  <c r="N65" i="7" s="1"/>
  <c r="FG67" i="5"/>
  <c r="M65" i="7" s="1"/>
  <c r="L27"/>
  <c r="FH29" i="5"/>
  <c r="N27" i="7" s="1"/>
  <c r="FG29" i="5"/>
  <c r="M27" i="7" s="1"/>
  <c r="DT19" i="5"/>
  <c r="FE22"/>
  <c r="K20" i="7" s="1"/>
  <c r="K5"/>
  <c r="FF7" i="5"/>
  <c r="DR16"/>
  <c r="DQ16"/>
  <c r="DP16"/>
  <c r="DO16"/>
  <c r="DS16"/>
  <c r="DS18"/>
  <c r="DQ18"/>
  <c r="DR18"/>
  <c r="DP18"/>
  <c r="DO18"/>
  <c r="FF22"/>
  <c r="DP15"/>
  <c r="DO15"/>
  <c r="DS15"/>
  <c r="DR15"/>
  <c r="DQ15"/>
  <c r="DP9"/>
  <c r="DO9"/>
  <c r="DS9"/>
  <c r="DR9"/>
  <c r="DZ25"/>
  <c r="FC25"/>
  <c r="FA25"/>
  <c r="FB25"/>
  <c r="O23" i="7" s="1"/>
  <c r="EZ25" i="5"/>
  <c r="K22" i="7"/>
  <c r="FF24" i="5"/>
  <c r="DQ8"/>
  <c r="DP8"/>
  <c r="DO8"/>
  <c r="DS8"/>
  <c r="DR8"/>
  <c r="DP23"/>
  <c r="DO23"/>
  <c r="DS23"/>
  <c r="DR23"/>
  <c r="DQ23"/>
  <c r="DR12"/>
  <c r="DQ12"/>
  <c r="DP12"/>
  <c r="DO12"/>
  <c r="DS12"/>
  <c r="K23" i="7"/>
  <c r="FF25" i="5"/>
  <c r="DZ24"/>
  <c r="FC24"/>
  <c r="FA24"/>
  <c r="FB24"/>
  <c r="O22" i="7" s="1"/>
  <c r="EZ24" i="5"/>
  <c r="K21" i="7"/>
  <c r="FF23" i="5"/>
  <c r="FC22"/>
  <c r="DZ22"/>
  <c r="K17" i="7"/>
  <c r="FF19" i="5"/>
  <c r="K15" i="7"/>
  <c r="FF17" i="5"/>
  <c r="DP24"/>
  <c r="DO24"/>
  <c r="DS24"/>
  <c r="DR24"/>
  <c r="DQ24"/>
  <c r="DP17"/>
  <c r="DO17"/>
  <c r="DS17"/>
  <c r="DR17"/>
  <c r="DQ17"/>
  <c r="K19" i="7"/>
  <c r="FF21" i="5"/>
  <c r="DS22"/>
  <c r="DR22"/>
  <c r="DP22"/>
  <c r="FE15"/>
  <c r="FE13"/>
  <c r="DY23"/>
  <c r="FE11"/>
  <c r="FE9"/>
  <c r="DQ7"/>
  <c r="DS7"/>
  <c r="DP25"/>
  <c r="DO25"/>
  <c r="DS25"/>
  <c r="DR25"/>
  <c r="DQ25"/>
  <c r="K10" i="7"/>
  <c r="FF12" i="5"/>
  <c r="K6" i="7"/>
  <c r="FF8" i="5"/>
  <c r="DR21"/>
  <c r="DO21"/>
  <c r="DS21"/>
  <c r="DP21"/>
  <c r="DQ21"/>
  <c r="EC22"/>
  <c r="EG22" s="1"/>
  <c r="DO22"/>
  <c r="FE10"/>
  <c r="DQ9"/>
  <c r="DH23"/>
  <c r="DH22"/>
  <c r="FE20"/>
  <c r="FE18"/>
  <c r="FE16"/>
  <c r="FE14"/>
  <c r="DY21"/>
  <c r="DP7"/>
  <c r="DR7"/>
  <c r="DY19"/>
  <c r="EA19"/>
  <c r="EB19" s="1"/>
  <c r="EC19"/>
  <c r="EM19"/>
  <c r="EH19"/>
  <c r="ER19"/>
  <c r="EV19" s="1"/>
  <c r="DZ67"/>
  <c r="EZ67"/>
  <c r="FB67"/>
  <c r="O65" i="7" s="1"/>
  <c r="FC67" i="5"/>
  <c r="FA67"/>
  <c r="DZ69"/>
  <c r="EZ69"/>
  <c r="FB69"/>
  <c r="O67" i="7" s="1"/>
  <c r="FC69" i="5"/>
  <c r="FA69"/>
  <c r="DZ55"/>
  <c r="EZ55"/>
  <c r="FB55"/>
  <c r="O53" i="7" s="1"/>
  <c r="FC55" i="5"/>
  <c r="FA55"/>
  <c r="DZ65"/>
  <c r="EZ65"/>
  <c r="FB65"/>
  <c r="O63" i="7" s="1"/>
  <c r="FC65" i="5"/>
  <c r="FA65"/>
  <c r="DT13"/>
  <c r="DT14"/>
  <c r="DT9"/>
  <c r="DT11"/>
  <c r="DT10"/>
  <c r="DT20"/>
  <c r="DZ59"/>
  <c r="EZ59"/>
  <c r="FB59"/>
  <c r="O57" i="7" s="1"/>
  <c r="FC59" i="5"/>
  <c r="FA59"/>
  <c r="DZ61"/>
  <c r="EZ61"/>
  <c r="FB61"/>
  <c r="O59" i="7" s="1"/>
  <c r="FC61" i="5"/>
  <c r="FA61"/>
  <c r="DZ63"/>
  <c r="EZ63"/>
  <c r="FB63"/>
  <c r="O61" i="7" s="1"/>
  <c r="FC63" i="5"/>
  <c r="FA63"/>
  <c r="DZ57"/>
  <c r="EZ57"/>
  <c r="FB57"/>
  <c r="O55" i="7" s="1"/>
  <c r="FC57" i="5"/>
  <c r="FA57"/>
  <c r="DT8"/>
  <c r="DT16"/>
  <c r="DT15"/>
  <c r="DX120"/>
  <c r="DX113"/>
  <c r="DX111"/>
  <c r="DX109"/>
  <c r="DX119"/>
  <c r="DX116"/>
  <c r="DX114"/>
  <c r="DX112"/>
  <c r="DX110"/>
  <c r="BL115"/>
  <c r="D11" i="6" s="1"/>
  <c r="AW109" i="5"/>
  <c r="AW117" s="1"/>
  <c r="E9" i="6" s="1"/>
  <c r="BO117" i="5"/>
  <c r="E12" i="6" s="1"/>
  <c r="C12"/>
  <c r="O12" s="1"/>
  <c r="CG117" i="5"/>
  <c r="E15" i="6" s="1"/>
  <c r="C15"/>
  <c r="BL117" i="5"/>
  <c r="E11" i="6" s="1"/>
  <c r="C11"/>
  <c r="O11" s="1"/>
  <c r="AW114" i="5"/>
  <c r="J9" i="6" s="1"/>
  <c r="AW110" i="5"/>
  <c r="F9" i="6" s="1"/>
  <c r="AW120" i="5"/>
  <c r="M9" i="6" s="1"/>
  <c r="AW111" i="5"/>
  <c r="G9" i="6" s="1"/>
  <c r="AW119" i="5"/>
  <c r="L9" i="6" s="1"/>
  <c r="AT120" i="5"/>
  <c r="M8" i="6" s="1"/>
  <c r="AT113" i="5"/>
  <c r="I8" i="6" s="1"/>
  <c r="AT111" i="5"/>
  <c r="G8" i="6" s="1"/>
  <c r="AT110" i="5"/>
  <c r="F8" i="6" s="1"/>
  <c r="AT119" i="5"/>
  <c r="L8" i="6" s="1"/>
  <c r="AT116" i="5"/>
  <c r="K8" i="6" s="1"/>
  <c r="AT114" i="5"/>
  <c r="J8" i="6" s="1"/>
  <c r="AT112" i="5"/>
  <c r="H8" i="6" s="1"/>
  <c r="AT109" i="5"/>
  <c r="AW116"/>
  <c r="K9" i="6" s="1"/>
  <c r="AW112" i="5"/>
  <c r="H9" i="6" s="1"/>
  <c r="BO115" i="5"/>
  <c r="D12" i="6" s="1"/>
  <c r="AW113" i="5"/>
  <c r="I9" i="6" s="1"/>
  <c r="DU3" i="5"/>
  <c r="CY2"/>
  <c r="CY108" s="1"/>
  <c r="CY1"/>
  <c r="CU2"/>
  <c r="CV108" s="1"/>
  <c r="CU1"/>
  <c r="CQ2"/>
  <c r="CS108" s="1"/>
  <c r="CQ1"/>
  <c r="CG2"/>
  <c r="CG108" s="1"/>
  <c r="B15" i="6" s="1"/>
  <c r="CG1" i="5"/>
  <c r="CC2"/>
  <c r="CD108" s="1"/>
  <c r="CC1"/>
  <c r="BY2"/>
  <c r="CA108" s="1"/>
  <c r="BY1"/>
  <c r="BO2"/>
  <c r="BO108" s="1"/>
  <c r="BO1"/>
  <c r="BK2"/>
  <c r="BL108" s="1"/>
  <c r="BK1"/>
  <c r="BG2"/>
  <c r="BI108" s="1"/>
  <c r="BG1"/>
  <c r="AW2"/>
  <c r="AW108" s="1"/>
  <c r="AW1"/>
  <c r="AS2"/>
  <c r="AT108" s="1"/>
  <c r="AS1"/>
  <c r="AO2"/>
  <c r="AQ108" s="1"/>
  <c r="AO1"/>
  <c r="DT7" l="1"/>
  <c r="DY7" s="1"/>
  <c r="DT18"/>
  <c r="L100" i="7"/>
  <c r="FH102" i="5"/>
  <c r="N100" i="7" s="1"/>
  <c r="FG102" i="5"/>
  <c r="M100" i="7" s="1"/>
  <c r="EC7" i="5"/>
  <c r="EH7"/>
  <c r="EA7"/>
  <c r="EB7" s="1"/>
  <c r="EM7"/>
  <c r="ER7"/>
  <c r="FC21"/>
  <c r="DZ21"/>
  <c r="FA21"/>
  <c r="FB21"/>
  <c r="O19" i="7" s="1"/>
  <c r="EZ21" i="5"/>
  <c r="K14" i="7"/>
  <c r="FF16" i="5"/>
  <c r="K18" i="7"/>
  <c r="FF20" i="5"/>
  <c r="K8" i="7"/>
  <c r="FF10" i="5"/>
  <c r="L6" i="7"/>
  <c r="FG8" i="5"/>
  <c r="M6" i="7" s="1"/>
  <c r="L10"/>
  <c r="FG12" i="5"/>
  <c r="M10" i="7" s="1"/>
  <c r="K9"/>
  <c r="FF11" i="5"/>
  <c r="K11" i="7"/>
  <c r="FF13" i="5"/>
  <c r="L21" i="7"/>
  <c r="FH23" i="5"/>
  <c r="N21" i="7" s="1"/>
  <c r="FG23" i="5"/>
  <c r="M21" i="7" s="1"/>
  <c r="L22"/>
  <c r="FH24" i="5"/>
  <c r="N22" i="7" s="1"/>
  <c r="FG24" i="5"/>
  <c r="M22" i="7" s="1"/>
  <c r="DT17" i="5"/>
  <c r="FB22"/>
  <c r="O20" i="7" s="1"/>
  <c r="DT12" i="5"/>
  <c r="K12" i="7"/>
  <c r="FF14" i="5"/>
  <c r="K16" i="7"/>
  <c r="FF18" i="5"/>
  <c r="K7" i="7"/>
  <c r="FF9" i="5"/>
  <c r="DZ23"/>
  <c r="FC23"/>
  <c r="FA23"/>
  <c r="FB23"/>
  <c r="O21" i="7" s="1"/>
  <c r="EZ23" i="5"/>
  <c r="K13" i="7"/>
  <c r="FF15" i="5"/>
  <c r="L19" i="7"/>
  <c r="FH21" i="5"/>
  <c r="N19" i="7" s="1"/>
  <c r="FG21" i="5"/>
  <c r="M19" i="7" s="1"/>
  <c r="L15"/>
  <c r="FG17" i="5"/>
  <c r="M15" i="7" s="1"/>
  <c r="L17"/>
  <c r="FG19" i="5"/>
  <c r="M17" i="7" s="1"/>
  <c r="L23"/>
  <c r="FH25" i="5"/>
  <c r="N23" i="7" s="1"/>
  <c r="FG25" i="5"/>
  <c r="M23" i="7" s="1"/>
  <c r="L20"/>
  <c r="FH22" i="5"/>
  <c r="N20" i="7" s="1"/>
  <c r="FG22" i="5"/>
  <c r="M20" i="7" s="1"/>
  <c r="L5"/>
  <c r="FG7" i="5"/>
  <c r="M5" i="7" s="1"/>
  <c r="EZ22" i="5"/>
  <c r="FA22"/>
  <c r="EH15"/>
  <c r="ER15"/>
  <c r="EV15" s="1"/>
  <c r="DY15"/>
  <c r="EA15"/>
  <c r="EB15" s="1"/>
  <c r="EC15"/>
  <c r="EM15"/>
  <c r="DY8"/>
  <c r="EA8"/>
  <c r="EB8" s="1"/>
  <c r="EC8"/>
  <c r="EM8"/>
  <c r="EH8"/>
  <c r="ER8"/>
  <c r="EI7"/>
  <c r="EL7"/>
  <c r="EG7"/>
  <c r="ED7"/>
  <c r="DY10"/>
  <c r="EA10"/>
  <c r="EB10" s="1"/>
  <c r="EC10"/>
  <c r="EM10"/>
  <c r="ER10"/>
  <c r="EH10"/>
  <c r="DY9"/>
  <c r="EA9"/>
  <c r="EB9" s="1"/>
  <c r="EC9"/>
  <c r="EM9"/>
  <c r="EH9"/>
  <c r="ER9"/>
  <c r="DY13"/>
  <c r="EA13"/>
  <c r="EB13" s="1"/>
  <c r="EC13"/>
  <c r="EM13"/>
  <c r="ER13"/>
  <c r="EV13" s="1"/>
  <c r="EH13"/>
  <c r="EL19"/>
  <c r="EI19"/>
  <c r="EG19"/>
  <c r="ED19"/>
  <c r="FA19"/>
  <c r="DZ19"/>
  <c r="EZ19"/>
  <c r="FB19"/>
  <c r="O17" i="7" s="1"/>
  <c r="EH16" i="5"/>
  <c r="ER16"/>
  <c r="EV16" s="1"/>
  <c r="DY16"/>
  <c r="EA16"/>
  <c r="EB16" s="1"/>
  <c r="EC16"/>
  <c r="EM16"/>
  <c r="EO7"/>
  <c r="EQ7"/>
  <c r="DY20"/>
  <c r="EA20"/>
  <c r="EB20" s="1"/>
  <c r="EC20"/>
  <c r="EM20"/>
  <c r="ER20"/>
  <c r="EV20" s="1"/>
  <c r="EH20"/>
  <c r="DY11"/>
  <c r="EH11"/>
  <c r="ER11"/>
  <c r="EA11"/>
  <c r="EB11" s="1"/>
  <c r="EC11"/>
  <c r="EM11"/>
  <c r="DY14"/>
  <c r="EA14"/>
  <c r="EB14" s="1"/>
  <c r="EC14"/>
  <c r="EM14"/>
  <c r="EH14"/>
  <c r="ER14"/>
  <c r="EV14" s="1"/>
  <c r="EQ19"/>
  <c r="EN19"/>
  <c r="FC19" s="1"/>
  <c r="DX115"/>
  <c r="DX117" s="1"/>
  <c r="O15" i="6"/>
  <c r="C9"/>
  <c r="AT117" i="5"/>
  <c r="E8" i="6" s="1"/>
  <c r="C8"/>
  <c r="O8" s="1"/>
  <c r="AW115" i="5"/>
  <c r="D9" i="6" s="1"/>
  <c r="ED4" i="5"/>
  <c r="AQ107"/>
  <c r="EE4"/>
  <c r="AT107"/>
  <c r="EF4"/>
  <c r="AW107"/>
  <c r="EI4"/>
  <c r="BI107"/>
  <c r="EJ4"/>
  <c r="BL107"/>
  <c r="EK4"/>
  <c r="BO107"/>
  <c r="EN4"/>
  <c r="CA107"/>
  <c r="EO4"/>
  <c r="CD107"/>
  <c r="EP4"/>
  <c r="CG107"/>
  <c r="ES4"/>
  <c r="CS107"/>
  <c r="ET4"/>
  <c r="CV107"/>
  <c r="EU4"/>
  <c r="CY107"/>
  <c r="AT115"/>
  <c r="D8" i="6" s="1"/>
  <c r="AV10" i="4"/>
  <c r="AV11"/>
  <c r="AV12"/>
  <c r="AV13"/>
  <c r="AV15"/>
  <c r="AV16"/>
  <c r="AV17"/>
  <c r="AV18"/>
  <c r="AV19"/>
  <c r="AV20"/>
  <c r="AV21"/>
  <c r="AV22"/>
  <c r="AV26"/>
  <c r="AV27"/>
  <c r="AV28"/>
  <c r="AV29"/>
  <c r="AV30"/>
  <c r="AV31"/>
  <c r="AV32"/>
  <c r="AV33"/>
  <c r="AV34"/>
  <c r="AV35"/>
  <c r="AV36"/>
  <c r="AV37"/>
  <c r="AV38"/>
  <c r="AV39"/>
  <c r="AV40"/>
  <c r="AV41"/>
  <c r="AV42"/>
  <c r="AV43"/>
  <c r="AV44"/>
  <c r="AV45"/>
  <c r="AV46"/>
  <c r="AV47"/>
  <c r="AV48"/>
  <c r="AV49"/>
  <c r="AV50"/>
  <c r="AV51"/>
  <c r="AV52"/>
  <c r="AV53"/>
  <c r="AV54"/>
  <c r="AV55"/>
  <c r="AV56"/>
  <c r="AV57"/>
  <c r="AV58"/>
  <c r="AV59"/>
  <c r="AV60"/>
  <c r="AV61"/>
  <c r="AV62"/>
  <c r="AV63"/>
  <c r="AV64"/>
  <c r="AV65"/>
  <c r="AV66"/>
  <c r="AV67"/>
  <c r="AV68"/>
  <c r="AV69"/>
  <c r="AV70"/>
  <c r="AV71"/>
  <c r="AV72"/>
  <c r="AV73"/>
  <c r="AV74"/>
  <c r="AV75"/>
  <c r="AV76"/>
  <c r="AV77"/>
  <c r="AV78"/>
  <c r="AV79"/>
  <c r="AV80"/>
  <c r="AV81"/>
  <c r="AV82"/>
  <c r="AV83"/>
  <c r="AV84"/>
  <c r="AV85"/>
  <c r="AV86"/>
  <c r="AV87"/>
  <c r="AV88"/>
  <c r="AV89"/>
  <c r="AV90"/>
  <c r="AV91"/>
  <c r="AV92"/>
  <c r="AV93"/>
  <c r="AV94"/>
  <c r="AV95"/>
  <c r="AV96"/>
  <c r="AV97"/>
  <c r="AV98"/>
  <c r="AV99"/>
  <c r="AV100"/>
  <c r="AV101"/>
  <c r="AV102"/>
  <c r="AV103"/>
  <c r="AV104"/>
  <c r="AV105"/>
  <c r="AV106"/>
  <c r="AV107"/>
  <c r="AV9"/>
  <c r="AM9"/>
  <c r="AM10"/>
  <c r="AM11"/>
  <c r="AM12"/>
  <c r="AM13"/>
  <c r="AM14"/>
  <c r="AM15"/>
  <c r="AM16"/>
  <c r="AM17"/>
  <c r="AM18"/>
  <c r="AM19"/>
  <c r="AM20"/>
  <c r="AM21"/>
  <c r="AM22"/>
  <c r="AM26"/>
  <c r="AM27"/>
  <c r="AM28"/>
  <c r="AM29"/>
  <c r="AM30"/>
  <c r="AM31"/>
  <c r="AM32"/>
  <c r="AM33"/>
  <c r="AM34"/>
  <c r="AM35"/>
  <c r="AM36"/>
  <c r="AM37"/>
  <c r="AM38"/>
  <c r="AM39"/>
  <c r="AM40"/>
  <c r="AM41"/>
  <c r="AM42"/>
  <c r="AM43"/>
  <c r="AM44"/>
  <c r="AM45"/>
  <c r="AM46"/>
  <c r="AM47"/>
  <c r="AM48"/>
  <c r="AM49"/>
  <c r="AM50"/>
  <c r="AM51"/>
  <c r="AM52"/>
  <c r="AM53"/>
  <c r="AM54"/>
  <c r="AM55"/>
  <c r="AM56"/>
  <c r="AM57"/>
  <c r="AM58"/>
  <c r="AM59"/>
  <c r="AM60"/>
  <c r="AM61"/>
  <c r="AM62"/>
  <c r="AM63"/>
  <c r="AM64"/>
  <c r="AM65"/>
  <c r="AM66"/>
  <c r="AM67"/>
  <c r="AM68"/>
  <c r="AM69"/>
  <c r="AM70"/>
  <c r="AM71"/>
  <c r="AM72"/>
  <c r="AM73"/>
  <c r="AM74"/>
  <c r="AM75"/>
  <c r="AM76"/>
  <c r="AM77"/>
  <c r="AM78"/>
  <c r="AM79"/>
  <c r="AM80"/>
  <c r="AM81"/>
  <c r="AM82"/>
  <c r="AM83"/>
  <c r="AM84"/>
  <c r="AM85"/>
  <c r="AM86"/>
  <c r="AM87"/>
  <c r="AM88"/>
  <c r="AM89"/>
  <c r="AM90"/>
  <c r="AM91"/>
  <c r="AM92"/>
  <c r="AM93"/>
  <c r="AM94"/>
  <c r="AM95"/>
  <c r="AM96"/>
  <c r="AM97"/>
  <c r="AM98"/>
  <c r="AM99"/>
  <c r="AM100"/>
  <c r="AM101"/>
  <c r="AM102"/>
  <c r="AM103"/>
  <c r="AM104"/>
  <c r="AM105"/>
  <c r="AM106"/>
  <c r="AM107"/>
  <c r="AV8"/>
  <c r="AD107"/>
  <c r="AD9"/>
  <c r="AD10"/>
  <c r="AD11"/>
  <c r="AD12"/>
  <c r="AD13"/>
  <c r="AD14"/>
  <c r="AD15"/>
  <c r="AD16"/>
  <c r="AD17"/>
  <c r="AD18"/>
  <c r="AD19"/>
  <c r="AD20"/>
  <c r="AD21"/>
  <c r="AD22"/>
  <c r="AD26"/>
  <c r="AD27"/>
  <c r="AD28"/>
  <c r="AD29"/>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D73"/>
  <c r="AD74"/>
  <c r="AD75"/>
  <c r="AD76"/>
  <c r="AD77"/>
  <c r="AD78"/>
  <c r="AD79"/>
  <c r="AD80"/>
  <c r="AD81"/>
  <c r="AD82"/>
  <c r="AD83"/>
  <c r="AD84"/>
  <c r="AD85"/>
  <c r="AD86"/>
  <c r="AD87"/>
  <c r="AD88"/>
  <c r="AD89"/>
  <c r="AD90"/>
  <c r="AD91"/>
  <c r="AD92"/>
  <c r="AD93"/>
  <c r="AD94"/>
  <c r="AD95"/>
  <c r="AD96"/>
  <c r="AD97"/>
  <c r="AD98"/>
  <c r="AD99"/>
  <c r="AD100"/>
  <c r="AD101"/>
  <c r="AD102"/>
  <c r="AD103"/>
  <c r="AD104"/>
  <c r="AD105"/>
  <c r="AD106"/>
  <c r="AD8"/>
  <c r="U10"/>
  <c r="U11"/>
  <c r="U12"/>
  <c r="U13"/>
  <c r="U14"/>
  <c r="U15"/>
  <c r="U16"/>
  <c r="U17"/>
  <c r="U18"/>
  <c r="U19"/>
  <c r="U20"/>
  <c r="U21"/>
  <c r="U22"/>
  <c r="U26"/>
  <c r="U27"/>
  <c r="U28"/>
  <c r="U29"/>
  <c r="U30"/>
  <c r="U31"/>
  <c r="U32"/>
  <c r="U33"/>
  <c r="U34"/>
  <c r="U35"/>
  <c r="U36"/>
  <c r="U37"/>
  <c r="U38"/>
  <c r="U39"/>
  <c r="U40"/>
  <c r="U41"/>
  <c r="U42"/>
  <c r="U43"/>
  <c r="U44"/>
  <c r="U45"/>
  <c r="U46"/>
  <c r="U47"/>
  <c r="U48"/>
  <c r="U49"/>
  <c r="U50"/>
  <c r="U51"/>
  <c r="U52"/>
  <c r="U53"/>
  <c r="U54"/>
  <c r="U55"/>
  <c r="U56"/>
  <c r="U57"/>
  <c r="U58"/>
  <c r="U59"/>
  <c r="U60"/>
  <c r="U61"/>
  <c r="U62"/>
  <c r="U63"/>
  <c r="U64"/>
  <c r="U65"/>
  <c r="U66"/>
  <c r="U67"/>
  <c r="U68"/>
  <c r="U69"/>
  <c r="U70"/>
  <c r="U71"/>
  <c r="U72"/>
  <c r="U73"/>
  <c r="U74"/>
  <c r="U75"/>
  <c r="U76"/>
  <c r="U77"/>
  <c r="U78"/>
  <c r="U79"/>
  <c r="U80"/>
  <c r="U81"/>
  <c r="U82"/>
  <c r="U83"/>
  <c r="U84"/>
  <c r="U85"/>
  <c r="U86"/>
  <c r="U87"/>
  <c r="U88"/>
  <c r="U89"/>
  <c r="U90"/>
  <c r="U91"/>
  <c r="U92"/>
  <c r="U93"/>
  <c r="U94"/>
  <c r="U95"/>
  <c r="U96"/>
  <c r="U97"/>
  <c r="U98"/>
  <c r="U99"/>
  <c r="U100"/>
  <c r="U101"/>
  <c r="U102"/>
  <c r="U103"/>
  <c r="U104"/>
  <c r="U105"/>
  <c r="U106"/>
  <c r="U107"/>
  <c r="U9"/>
  <c r="FA7" i="5" l="1"/>
  <c r="EZ7"/>
  <c r="DZ7"/>
  <c r="FB7"/>
  <c r="O5" i="7" s="1"/>
  <c r="EV11" i="5"/>
  <c r="EU11"/>
  <c r="EV10"/>
  <c r="EU10"/>
  <c r="EV9"/>
  <c r="ET9"/>
  <c r="EV8"/>
  <c r="ET8"/>
  <c r="EV7"/>
  <c r="ES7"/>
  <c r="ER18"/>
  <c r="EV18" s="1"/>
  <c r="EA18"/>
  <c r="EB18" s="1"/>
  <c r="EM18"/>
  <c r="EH18"/>
  <c r="DY18"/>
  <c r="EC18"/>
  <c r="L13" i="7"/>
  <c r="FG15" i="5"/>
  <c r="M13" i="7" s="1"/>
  <c r="L11"/>
  <c r="FG13" i="5"/>
  <c r="M11" i="7" s="1"/>
  <c r="L9"/>
  <c r="FG11" i="5"/>
  <c r="M9" i="7" s="1"/>
  <c r="L8"/>
  <c r="FG10" i="5"/>
  <c r="M8" i="7" s="1"/>
  <c r="L18"/>
  <c r="FG20" i="5"/>
  <c r="M18" i="7" s="1"/>
  <c r="L14"/>
  <c r="FG16" i="5"/>
  <c r="M14" i="7" s="1"/>
  <c r="FC7" i="5"/>
  <c r="L7" i="7"/>
  <c r="FG9" i="5"/>
  <c r="M7" i="7" s="1"/>
  <c r="L16"/>
  <c r="FG18" i="5"/>
  <c r="M16" i="7" s="1"/>
  <c r="L12"/>
  <c r="FG14" i="5"/>
  <c r="M12" i="7" s="1"/>
  <c r="EH12" i="5"/>
  <c r="DY12"/>
  <c r="EC12"/>
  <c r="ER12"/>
  <c r="EV12" s="1"/>
  <c r="EA12"/>
  <c r="EB12" s="1"/>
  <c r="EM12"/>
  <c r="EH17"/>
  <c r="DY17"/>
  <c r="EC17"/>
  <c r="ER17"/>
  <c r="EV17" s="1"/>
  <c r="EA17"/>
  <c r="EB17" s="1"/>
  <c r="EM17"/>
  <c r="EQ14"/>
  <c r="EO14"/>
  <c r="EN11"/>
  <c r="EQ11"/>
  <c r="EL11"/>
  <c r="EI11"/>
  <c r="EL20"/>
  <c r="EI20"/>
  <c r="EQ20"/>
  <c r="EN20"/>
  <c r="EN16"/>
  <c r="EQ16"/>
  <c r="EG13"/>
  <c r="ED13"/>
  <c r="FA13"/>
  <c r="FB13"/>
  <c r="O11" i="7" s="1"/>
  <c r="DZ13" i="5"/>
  <c r="EZ13"/>
  <c r="EL9"/>
  <c r="EI9"/>
  <c r="EG9"/>
  <c r="ED9"/>
  <c r="FA9"/>
  <c r="DZ9"/>
  <c r="EZ9"/>
  <c r="FB9"/>
  <c r="O7" i="7" s="1"/>
  <c r="EG10" i="5"/>
  <c r="ED10"/>
  <c r="FA10"/>
  <c r="FB10"/>
  <c r="O8" i="7" s="1"/>
  <c r="DZ10" i="5"/>
  <c r="EZ10"/>
  <c r="EL8"/>
  <c r="EI8"/>
  <c r="EG8"/>
  <c r="ED8"/>
  <c r="FA8"/>
  <c r="DZ8"/>
  <c r="EZ8"/>
  <c r="FB8"/>
  <c r="O6" i="7" s="1"/>
  <c r="ED15" i="5"/>
  <c r="EG15"/>
  <c r="DZ15"/>
  <c r="EZ15"/>
  <c r="FB15"/>
  <c r="O13" i="7" s="1"/>
  <c r="FA15" i="5"/>
  <c r="EL15"/>
  <c r="EI15"/>
  <c r="EL14"/>
  <c r="EI14"/>
  <c r="EG14"/>
  <c r="ED14"/>
  <c r="FA14"/>
  <c r="FC14"/>
  <c r="DZ14"/>
  <c r="EZ14"/>
  <c r="FB14"/>
  <c r="O12" i="7" s="1"/>
  <c r="ED11" i="5"/>
  <c r="EG11"/>
  <c r="DZ11"/>
  <c r="EZ11"/>
  <c r="FB11"/>
  <c r="O9" i="7" s="1"/>
  <c r="FA11" i="5"/>
  <c r="EG20"/>
  <c r="ED20"/>
  <c r="FA20"/>
  <c r="FC20"/>
  <c r="FB20"/>
  <c r="O18" i="7" s="1"/>
  <c r="DZ20" i="5"/>
  <c r="EZ20"/>
  <c r="ED16"/>
  <c r="EG16"/>
  <c r="DZ16"/>
  <c r="EZ16"/>
  <c r="FB16"/>
  <c r="O14" i="7" s="1"/>
  <c r="FA16" i="5"/>
  <c r="EL16"/>
  <c r="EI16"/>
  <c r="EL13"/>
  <c r="EI13"/>
  <c r="EQ13"/>
  <c r="EO13"/>
  <c r="EQ9"/>
  <c r="EN9"/>
  <c r="FC9" s="1"/>
  <c r="EL10"/>
  <c r="EI10"/>
  <c r="EQ10"/>
  <c r="EN10"/>
  <c r="EQ8"/>
  <c r="EN8"/>
  <c r="FC8" s="1"/>
  <c r="EN15"/>
  <c r="EQ15"/>
  <c r="CF14" i="4"/>
  <c r="CG14"/>
  <c r="CH14"/>
  <c r="CI14"/>
  <c r="CJ14"/>
  <c r="CF15"/>
  <c r="CG15"/>
  <c r="CH15"/>
  <c r="CI15"/>
  <c r="CJ15"/>
  <c r="CF16"/>
  <c r="CG16"/>
  <c r="CH16"/>
  <c r="CI16"/>
  <c r="CJ16"/>
  <c r="CF17"/>
  <c r="CG17"/>
  <c r="CH17"/>
  <c r="CI17"/>
  <c r="CJ17"/>
  <c r="CF18"/>
  <c r="CG18"/>
  <c r="CH18"/>
  <c r="CI18"/>
  <c r="CJ18"/>
  <c r="CF19"/>
  <c r="CG19"/>
  <c r="CH19"/>
  <c r="CI19"/>
  <c r="CJ19"/>
  <c r="CF20"/>
  <c r="CG20"/>
  <c r="CH20"/>
  <c r="CI20"/>
  <c r="CJ20"/>
  <c r="CF21"/>
  <c r="CG21"/>
  <c r="CH21"/>
  <c r="CI21"/>
  <c r="CJ21"/>
  <c r="CF22"/>
  <c r="CG22"/>
  <c r="CH22"/>
  <c r="CI22"/>
  <c r="CJ22"/>
  <c r="CF23"/>
  <c r="CG23"/>
  <c r="CH23"/>
  <c r="CJ23"/>
  <c r="CF24"/>
  <c r="CG24"/>
  <c r="CH24"/>
  <c r="CJ24"/>
  <c r="CF25"/>
  <c r="CG25"/>
  <c r="CH25"/>
  <c r="CJ25"/>
  <c r="CF26"/>
  <c r="CG26"/>
  <c r="CH26"/>
  <c r="CJ26"/>
  <c r="CF27"/>
  <c r="CG27"/>
  <c r="CJ27"/>
  <c r="CF28"/>
  <c r="CG28"/>
  <c r="CF29"/>
  <c r="CG29"/>
  <c r="CG30"/>
  <c r="CG31"/>
  <c r="CG32"/>
  <c r="CG33"/>
  <c r="CG34"/>
  <c r="CG35"/>
  <c r="CG36"/>
  <c r="CG37"/>
  <c r="CJ13"/>
  <c r="CI13"/>
  <c r="CH13"/>
  <c r="CG13"/>
  <c r="CF13"/>
  <c r="R3" i="9"/>
  <c r="L3"/>
  <c r="H3"/>
  <c r="C3"/>
  <c r="N22"/>
  <c r="N21"/>
  <c r="E22"/>
  <c r="E21"/>
  <c r="D20"/>
  <c r="FC11" i="5" l="1"/>
  <c r="EZ18"/>
  <c r="FA18"/>
  <c r="DZ18"/>
  <c r="FB18"/>
  <c r="O16" i="7" s="1"/>
  <c r="EQ18" i="5"/>
  <c r="EN18"/>
  <c r="EG18"/>
  <c r="ED18"/>
  <c r="EI18"/>
  <c r="EL18"/>
  <c r="CV111"/>
  <c r="G17" i="6" s="1"/>
  <c r="CV120" i="5"/>
  <c r="M17" i="6" s="1"/>
  <c r="CV112" i="5"/>
  <c r="H17" i="6" s="1"/>
  <c r="CV116" i="5"/>
  <c r="K17" i="6" s="1"/>
  <c r="CV119" i="5"/>
  <c r="L17" i="6" s="1"/>
  <c r="CV109" i="5"/>
  <c r="CV113"/>
  <c r="I17" i="6" s="1"/>
  <c r="CV110" i="5"/>
  <c r="CV114"/>
  <c r="J17" i="6" s="1"/>
  <c r="CY109" i="5"/>
  <c r="CY113"/>
  <c r="I18" i="6" s="1"/>
  <c r="CY120" i="5"/>
  <c r="M18" i="6" s="1"/>
  <c r="CY112" i="5"/>
  <c r="H18" i="6" s="1"/>
  <c r="CY119" i="5"/>
  <c r="L18" i="6" s="1"/>
  <c r="CY111" i="5"/>
  <c r="G18" i="6" s="1"/>
  <c r="CY116" i="5"/>
  <c r="K18" i="6" s="1"/>
  <c r="CY110" i="5"/>
  <c r="CY114"/>
  <c r="J18" i="6" s="1"/>
  <c r="FC16" i="5"/>
  <c r="ED17"/>
  <c r="EG17"/>
  <c r="EL17"/>
  <c r="EI17"/>
  <c r="ED12"/>
  <c r="EG12"/>
  <c r="EL12"/>
  <c r="EI12"/>
  <c r="FC10"/>
  <c r="EQ17"/>
  <c r="EN17"/>
  <c r="DZ17"/>
  <c r="FB17"/>
  <c r="O15" i="7" s="1"/>
  <c r="EZ17" i="5"/>
  <c r="FA17"/>
  <c r="EQ12"/>
  <c r="EO12"/>
  <c r="CD110" s="1"/>
  <c r="DZ12"/>
  <c r="FB12"/>
  <c r="O10" i="7" s="1"/>
  <c r="EZ12" i="5"/>
  <c r="FA12"/>
  <c r="FC13"/>
  <c r="FC15"/>
  <c r="F26" i="10"/>
  <c r="A5"/>
  <c r="F18" i="6" l="1"/>
  <c r="CY115" i="5"/>
  <c r="D18" i="6" s="1"/>
  <c r="C18"/>
  <c r="CY117" i="5"/>
  <c r="E18" i="6" s="1"/>
  <c r="F17"/>
  <c r="CV115" i="5"/>
  <c r="FC18"/>
  <c r="FC12"/>
  <c r="FC17"/>
  <c r="A2" i="9"/>
  <c r="M111" i="7"/>
  <c r="J111"/>
  <c r="J109"/>
  <c r="J107"/>
  <c r="J105"/>
  <c r="A1"/>
  <c r="A24" i="6"/>
  <c r="A1"/>
  <c r="A1" i="5"/>
  <c r="FC114"/>
  <c r="FC112"/>
  <c r="FC110"/>
  <c r="A1" i="4"/>
  <c r="A1" i="3"/>
  <c r="CV117" i="5" l="1"/>
  <c r="E17" i="6" s="1"/>
  <c r="D17"/>
  <c r="C17"/>
  <c r="H28" i="10"/>
  <c r="E19"/>
  <c r="B8" i="4" l="1"/>
  <c r="C8"/>
  <c r="CW6" i="5"/>
  <c r="CE6"/>
  <c r="BM6"/>
  <c r="AU6"/>
  <c r="DU2" l="1"/>
  <c r="O19" i="9" s="1"/>
  <c r="H18" i="10"/>
  <c r="B23" s="1"/>
  <c r="DU6" i="5"/>
  <c r="DU5"/>
  <c r="BJ116" i="7"/>
  <c r="BJ108"/>
  <c r="BJ109"/>
  <c r="BJ110"/>
  <c r="BJ111"/>
  <c r="BJ112"/>
  <c r="BJ113"/>
  <c r="BJ114"/>
  <c r="BJ115"/>
  <c r="BJ107"/>
  <c r="K2" i="6"/>
  <c r="FC107" i="5" l="1"/>
  <c r="A4" i="7"/>
  <c r="BV106"/>
  <c r="BU106"/>
  <c r="BT106"/>
  <c r="BS106"/>
  <c r="BR106"/>
  <c r="BQ106"/>
  <c r="BP106"/>
  <c r="BO106"/>
  <c r="BN106"/>
  <c r="BM106"/>
  <c r="BL106"/>
  <c r="BK106"/>
  <c r="BK105"/>
  <c r="BJ3"/>
  <c r="F2" i="6"/>
  <c r="B2" i="7" s="1"/>
  <c r="I3" i="5"/>
  <c r="H3"/>
  <c r="G3"/>
  <c r="F3"/>
  <c r="E3"/>
  <c r="D3"/>
  <c r="C3"/>
  <c r="B3"/>
  <c r="A3"/>
  <c r="C2"/>
  <c r="D2"/>
  <c r="CV6" l="1"/>
  <c r="CR6"/>
  <c r="CS6"/>
  <c r="CQ6"/>
  <c r="DA5"/>
  <c r="CT5"/>
  <c r="CD6"/>
  <c r="CF6" s="1"/>
  <c r="BZ6"/>
  <c r="CA6"/>
  <c r="BY6"/>
  <c r="CI5"/>
  <c r="CB5"/>
  <c r="BL6"/>
  <c r="BN6" s="1"/>
  <c r="BH6"/>
  <c r="BI6"/>
  <c r="BG6"/>
  <c r="BJ5"/>
  <c r="BQ5"/>
  <c r="AT6"/>
  <c r="AV6" s="1"/>
  <c r="AP6"/>
  <c r="AQ6"/>
  <c r="AY5"/>
  <c r="AD6"/>
  <c r="AG5"/>
  <c r="Z6"/>
  <c r="AA6"/>
  <c r="R5"/>
  <c r="FE5" s="1"/>
  <c r="Y6"/>
  <c r="DF5"/>
  <c r="DG5" s="1"/>
  <c r="DD5"/>
  <c r="DB5"/>
  <c r="CN5"/>
  <c r="CO5" s="1"/>
  <c r="CL5"/>
  <c r="BV5"/>
  <c r="BW5" s="1"/>
  <c r="BT5"/>
  <c r="BD5"/>
  <c r="BE5" s="1"/>
  <c r="BB5"/>
  <c r="A6" i="6"/>
  <c r="A5"/>
  <c r="B6"/>
  <c r="B5"/>
  <c r="AL5" i="5"/>
  <c r="AM5" s="1"/>
  <c r="AJ5"/>
  <c r="O6"/>
  <c r="K6"/>
  <c r="L6"/>
  <c r="J6"/>
  <c r="U5"/>
  <c r="W5"/>
  <c r="X5" s="1"/>
  <c r="I8" i="4"/>
  <c r="I6" i="5" s="1"/>
  <c r="I4" i="7" s="1"/>
  <c r="H8" i="4"/>
  <c r="H6" i="5" s="1"/>
  <c r="H4" i="7" s="1"/>
  <c r="D8" i="4"/>
  <c r="D6" i="5" s="1"/>
  <c r="E8" i="4"/>
  <c r="E6" i="5" s="1"/>
  <c r="F8" i="4"/>
  <c r="F6" i="5" s="1"/>
  <c r="G8" i="4"/>
  <c r="G6" i="5" s="1"/>
  <c r="C6"/>
  <c r="I14" i="12" l="1"/>
  <c r="E14"/>
  <c r="C14"/>
  <c r="I13"/>
  <c r="E13"/>
  <c r="C13"/>
  <c r="H12"/>
  <c r="F12"/>
  <c r="D12"/>
  <c r="H11"/>
  <c r="J11" s="1"/>
  <c r="F11"/>
  <c r="D11"/>
  <c r="AL10"/>
  <c r="A14" s="1"/>
  <c r="AH10"/>
  <c r="A12" s="1"/>
  <c r="E10"/>
  <c r="C10"/>
  <c r="D6"/>
  <c r="D5"/>
  <c r="AN10" i="9"/>
  <c r="A16" s="1"/>
  <c r="AJ10"/>
  <c r="A13" s="1"/>
  <c r="R19"/>
  <c r="I14"/>
  <c r="E14"/>
  <c r="C14"/>
  <c r="H13"/>
  <c r="F13"/>
  <c r="D13"/>
  <c r="I12"/>
  <c r="E12"/>
  <c r="C12"/>
  <c r="R19" i="12"/>
  <c r="H14"/>
  <c r="F14"/>
  <c r="D14"/>
  <c r="H13"/>
  <c r="F13"/>
  <c r="D13"/>
  <c r="I12"/>
  <c r="E12"/>
  <c r="C12"/>
  <c r="E11"/>
  <c r="C11"/>
  <c r="AN10"/>
  <c r="A16" s="1"/>
  <c r="AJ10"/>
  <c r="A13" s="1"/>
  <c r="H10"/>
  <c r="F10"/>
  <c r="D10"/>
  <c r="O6"/>
  <c r="O5"/>
  <c r="D4"/>
  <c r="AL10" i="9"/>
  <c r="A14" s="1"/>
  <c r="C13"/>
  <c r="H14"/>
  <c r="F14"/>
  <c r="D14"/>
  <c r="I13"/>
  <c r="E13"/>
  <c r="H12"/>
  <c r="F12"/>
  <c r="D12"/>
  <c r="AH10"/>
  <c r="A12" s="1"/>
  <c r="A10" i="12"/>
  <c r="A10" i="9"/>
  <c r="CY6" i="5"/>
  <c r="CG6"/>
  <c r="BK6"/>
  <c r="CU6"/>
  <c r="CC6"/>
  <c r="BO6"/>
  <c r="FD6"/>
  <c r="BL102" i="7"/>
  <c r="BP102"/>
  <c r="BT102"/>
  <c r="BK102"/>
  <c r="BO102"/>
  <c r="BS102"/>
  <c r="BN102"/>
  <c r="BR102"/>
  <c r="BV102"/>
  <c r="BM102"/>
  <c r="BQ102"/>
  <c r="BU102"/>
  <c r="BL100"/>
  <c r="BP100"/>
  <c r="BT100"/>
  <c r="BK100"/>
  <c r="BO100"/>
  <c r="BS100"/>
  <c r="BN100"/>
  <c r="BR100"/>
  <c r="BV100"/>
  <c r="BM100"/>
  <c r="BQ100"/>
  <c r="BU100"/>
  <c r="BL98"/>
  <c r="BP98"/>
  <c r="BT98"/>
  <c r="BK98"/>
  <c r="BO98"/>
  <c r="BS98"/>
  <c r="BN98"/>
  <c r="BR98"/>
  <c r="BV98"/>
  <c r="BM98"/>
  <c r="BQ98"/>
  <c r="BU98"/>
  <c r="BL96"/>
  <c r="BP96"/>
  <c r="BT96"/>
  <c r="BK96"/>
  <c r="BO96"/>
  <c r="BS96"/>
  <c r="BN96"/>
  <c r="BR96"/>
  <c r="BV96"/>
  <c r="BM96"/>
  <c r="BQ96"/>
  <c r="BU96"/>
  <c r="BL94"/>
  <c r="BP94"/>
  <c r="BT94"/>
  <c r="BK94"/>
  <c r="BO94"/>
  <c r="BS94"/>
  <c r="BN94"/>
  <c r="BR94"/>
  <c r="BV94"/>
  <c r="BM94"/>
  <c r="BQ94"/>
  <c r="BU94"/>
  <c r="BL92"/>
  <c r="BP92"/>
  <c r="BT92"/>
  <c r="BK92"/>
  <c r="BO92"/>
  <c r="BS92"/>
  <c r="BN92"/>
  <c r="BR92"/>
  <c r="BV92"/>
  <c r="BM92"/>
  <c r="BQ92"/>
  <c r="BU92"/>
  <c r="BL90"/>
  <c r="BP90"/>
  <c r="BT90"/>
  <c r="BK90"/>
  <c r="BO90"/>
  <c r="BS90"/>
  <c r="BN90"/>
  <c r="BR90"/>
  <c r="BV90"/>
  <c r="BM90"/>
  <c r="BQ90"/>
  <c r="BU90"/>
  <c r="BL88"/>
  <c r="BP88"/>
  <c r="BT88"/>
  <c r="BK88"/>
  <c r="BO88"/>
  <c r="BS88"/>
  <c r="BN88"/>
  <c r="BR88"/>
  <c r="BV88"/>
  <c r="BM88"/>
  <c r="BQ88"/>
  <c r="BU88"/>
  <c r="BL86"/>
  <c r="BP86"/>
  <c r="BT86"/>
  <c r="BK86"/>
  <c r="BO86"/>
  <c r="BS86"/>
  <c r="BN86"/>
  <c r="BR86"/>
  <c r="BV86"/>
  <c r="BM86"/>
  <c r="BQ86"/>
  <c r="BU86"/>
  <c r="BL84"/>
  <c r="BP84"/>
  <c r="BT84"/>
  <c r="BK84"/>
  <c r="BO84"/>
  <c r="BS84"/>
  <c r="BN84"/>
  <c r="BR84"/>
  <c r="BV84"/>
  <c r="BM84"/>
  <c r="BQ84"/>
  <c r="BU84"/>
  <c r="BL82"/>
  <c r="BP82"/>
  <c r="BT82"/>
  <c r="BK82"/>
  <c r="BO82"/>
  <c r="BS82"/>
  <c r="BN82"/>
  <c r="BR82"/>
  <c r="BV82"/>
  <c r="BM82"/>
  <c r="BQ82"/>
  <c r="BU82"/>
  <c r="BL80"/>
  <c r="BP80"/>
  <c r="BT80"/>
  <c r="BK80"/>
  <c r="BO80"/>
  <c r="BS80"/>
  <c r="BN80"/>
  <c r="BR80"/>
  <c r="BV80"/>
  <c r="BM80"/>
  <c r="BQ80"/>
  <c r="BU80"/>
  <c r="BL78"/>
  <c r="BP78"/>
  <c r="BT78"/>
  <c r="BK78"/>
  <c r="BO78"/>
  <c r="BS78"/>
  <c r="BN78"/>
  <c r="BR78"/>
  <c r="BV78"/>
  <c r="BM78"/>
  <c r="BQ78"/>
  <c r="BU78"/>
  <c r="BL76"/>
  <c r="BP76"/>
  <c r="BT76"/>
  <c r="BK76"/>
  <c r="BO76"/>
  <c r="BS76"/>
  <c r="BN76"/>
  <c r="BR76"/>
  <c r="BV76"/>
  <c r="BM76"/>
  <c r="BQ76"/>
  <c r="BU76"/>
  <c r="BL74"/>
  <c r="BP74"/>
  <c r="BT74"/>
  <c r="BK74"/>
  <c r="BO74"/>
  <c r="BS74"/>
  <c r="BN74"/>
  <c r="BR74"/>
  <c r="BV74"/>
  <c r="BM74"/>
  <c r="BQ74"/>
  <c r="BU74"/>
  <c r="BL72"/>
  <c r="BP72"/>
  <c r="BT72"/>
  <c r="BK72"/>
  <c r="BO72"/>
  <c r="BS72"/>
  <c r="BN72"/>
  <c r="BR72"/>
  <c r="BV72"/>
  <c r="BM72"/>
  <c r="BQ72"/>
  <c r="BU72"/>
  <c r="BL70"/>
  <c r="BP70"/>
  <c r="BT70"/>
  <c r="BK70"/>
  <c r="BO70"/>
  <c r="BS70"/>
  <c r="BN70"/>
  <c r="BR70"/>
  <c r="BV70"/>
  <c r="BM70"/>
  <c r="BQ70"/>
  <c r="BU70"/>
  <c r="BL68"/>
  <c r="BP68"/>
  <c r="BT68"/>
  <c r="BK68"/>
  <c r="BO68"/>
  <c r="BS68"/>
  <c r="BN68"/>
  <c r="BR68"/>
  <c r="BV68"/>
  <c r="BM68"/>
  <c r="BQ68"/>
  <c r="BU68"/>
  <c r="BL66"/>
  <c r="BP66"/>
  <c r="BT66"/>
  <c r="BK66"/>
  <c r="BO66"/>
  <c r="BS66"/>
  <c r="BN66"/>
  <c r="BR66"/>
  <c r="BV66"/>
  <c r="BM66"/>
  <c r="BQ66"/>
  <c r="BU66"/>
  <c r="BL64"/>
  <c r="BP64"/>
  <c r="BT64"/>
  <c r="BK64"/>
  <c r="BO64"/>
  <c r="BS64"/>
  <c r="BN64"/>
  <c r="BR64"/>
  <c r="BV64"/>
  <c r="BM64"/>
  <c r="BQ64"/>
  <c r="BU64"/>
  <c r="BL62"/>
  <c r="BP62"/>
  <c r="BT62"/>
  <c r="BK62"/>
  <c r="BO62"/>
  <c r="BS62"/>
  <c r="BN62"/>
  <c r="BR62"/>
  <c r="BV62"/>
  <c r="BM62"/>
  <c r="BQ62"/>
  <c r="BU62"/>
  <c r="BL60"/>
  <c r="BP60"/>
  <c r="BT60"/>
  <c r="BK60"/>
  <c r="BN60"/>
  <c r="BR60"/>
  <c r="BV60"/>
  <c r="BM60"/>
  <c r="BQ60"/>
  <c r="BU60"/>
  <c r="BO60"/>
  <c r="BS60"/>
  <c r="BN58"/>
  <c r="BR58"/>
  <c r="BV58"/>
  <c r="BM58"/>
  <c r="BQ58"/>
  <c r="BU58"/>
  <c r="BL58"/>
  <c r="BP58"/>
  <c r="BT58"/>
  <c r="BK58"/>
  <c r="BO58"/>
  <c r="BS58"/>
  <c r="BN56"/>
  <c r="BR56"/>
  <c r="BV56"/>
  <c r="BM56"/>
  <c r="BQ56"/>
  <c r="BU56"/>
  <c r="BL56"/>
  <c r="BP56"/>
  <c r="BT56"/>
  <c r="BK56"/>
  <c r="BO56"/>
  <c r="BS56"/>
  <c r="BN54"/>
  <c r="BR54"/>
  <c r="BV54"/>
  <c r="BM54"/>
  <c r="BQ54"/>
  <c r="BU54"/>
  <c r="BL54"/>
  <c r="BP54"/>
  <c r="BT54"/>
  <c r="BK54"/>
  <c r="BO54"/>
  <c r="BS54"/>
  <c r="BN52"/>
  <c r="BR52"/>
  <c r="BV52"/>
  <c r="BM52"/>
  <c r="BQ52"/>
  <c r="BU52"/>
  <c r="BL52"/>
  <c r="BP52"/>
  <c r="BT52"/>
  <c r="BK52"/>
  <c r="BO52"/>
  <c r="BS52"/>
  <c r="BN50"/>
  <c r="BR50"/>
  <c r="BV50"/>
  <c r="BM50"/>
  <c r="BQ50"/>
  <c r="BU50"/>
  <c r="BL50"/>
  <c r="BP50"/>
  <c r="BT50"/>
  <c r="BK50"/>
  <c r="BO50"/>
  <c r="BS50"/>
  <c r="BN48"/>
  <c r="BR48"/>
  <c r="BV48"/>
  <c r="BM48"/>
  <c r="BQ48"/>
  <c r="BU48"/>
  <c r="BL48"/>
  <c r="BP48"/>
  <c r="BT48"/>
  <c r="BK48"/>
  <c r="BO48"/>
  <c r="BS48"/>
  <c r="BN46"/>
  <c r="BR46"/>
  <c r="BV46"/>
  <c r="BM46"/>
  <c r="BQ46"/>
  <c r="BU46"/>
  <c r="BL46"/>
  <c r="BP46"/>
  <c r="BT46"/>
  <c r="BK46"/>
  <c r="BO46"/>
  <c r="BS46"/>
  <c r="BN44"/>
  <c r="BR44"/>
  <c r="BV44"/>
  <c r="BM44"/>
  <c r="BQ44"/>
  <c r="BU44"/>
  <c r="BL44"/>
  <c r="BP44"/>
  <c r="BT44"/>
  <c r="BK44"/>
  <c r="BO44"/>
  <c r="BS44"/>
  <c r="BN42"/>
  <c r="BR42"/>
  <c r="BV42"/>
  <c r="BM42"/>
  <c r="BQ42"/>
  <c r="BU42"/>
  <c r="BL42"/>
  <c r="BP42"/>
  <c r="BT42"/>
  <c r="BK42"/>
  <c r="BO42"/>
  <c r="BS42"/>
  <c r="BN40"/>
  <c r="BR40"/>
  <c r="BV40"/>
  <c r="BM40"/>
  <c r="BQ40"/>
  <c r="BU40"/>
  <c r="BL40"/>
  <c r="BP40"/>
  <c r="BT40"/>
  <c r="BK40"/>
  <c r="BO40"/>
  <c r="BS40"/>
  <c r="BN38"/>
  <c r="BR38"/>
  <c r="BV38"/>
  <c r="BM38"/>
  <c r="BQ38"/>
  <c r="BU38"/>
  <c r="BL38"/>
  <c r="BP38"/>
  <c r="BT38"/>
  <c r="BK38"/>
  <c r="BO38"/>
  <c r="BS38"/>
  <c r="BN36"/>
  <c r="BR36"/>
  <c r="BV36"/>
  <c r="BM36"/>
  <c r="BQ36"/>
  <c r="BU36"/>
  <c r="BL36"/>
  <c r="BP36"/>
  <c r="BT36"/>
  <c r="BK36"/>
  <c r="BO36"/>
  <c r="BS36"/>
  <c r="BN34"/>
  <c r="BR34"/>
  <c r="BV34"/>
  <c r="BM34"/>
  <c r="BQ34"/>
  <c r="BU34"/>
  <c r="BL34"/>
  <c r="BP34"/>
  <c r="BT34"/>
  <c r="BK34"/>
  <c r="BO34"/>
  <c r="BS34"/>
  <c r="BN32"/>
  <c r="BR32"/>
  <c r="BV32"/>
  <c r="BM32"/>
  <c r="BQ32"/>
  <c r="BU32"/>
  <c r="BL32"/>
  <c r="BP32"/>
  <c r="BT32"/>
  <c r="BK32"/>
  <c r="BO32"/>
  <c r="BS32"/>
  <c r="BN30"/>
  <c r="BR30"/>
  <c r="BV30"/>
  <c r="BM30"/>
  <c r="BQ30"/>
  <c r="BU30"/>
  <c r="BL30"/>
  <c r="BP30"/>
  <c r="BT30"/>
  <c r="BK30"/>
  <c r="BO30"/>
  <c r="BS30"/>
  <c r="BN28"/>
  <c r="BR28"/>
  <c r="BV28"/>
  <c r="BM28"/>
  <c r="BQ28"/>
  <c r="BU28"/>
  <c r="BL28"/>
  <c r="BP28"/>
  <c r="BT28"/>
  <c r="BK28"/>
  <c r="BO28"/>
  <c r="BS28"/>
  <c r="BN26"/>
  <c r="BR26"/>
  <c r="BV26"/>
  <c r="BM26"/>
  <c r="BQ26"/>
  <c r="BU26"/>
  <c r="BL26"/>
  <c r="BP26"/>
  <c r="BT26"/>
  <c r="BK26"/>
  <c r="BO26"/>
  <c r="BS26"/>
  <c r="BN24"/>
  <c r="BR24"/>
  <c r="BV24"/>
  <c r="BM24"/>
  <c r="BQ24"/>
  <c r="BU24"/>
  <c r="BL24"/>
  <c r="BP24"/>
  <c r="BT24"/>
  <c r="BK24"/>
  <c r="BO24"/>
  <c r="BS24"/>
  <c r="BN22"/>
  <c r="BR22"/>
  <c r="BV22"/>
  <c r="BM22"/>
  <c r="BQ22"/>
  <c r="BU22"/>
  <c r="BL22"/>
  <c r="BP22"/>
  <c r="BT22"/>
  <c r="BK22"/>
  <c r="BO22"/>
  <c r="BS22"/>
  <c r="BN20"/>
  <c r="BR20"/>
  <c r="BV20"/>
  <c r="BM20"/>
  <c r="BQ20"/>
  <c r="BU20"/>
  <c r="BL20"/>
  <c r="BP20"/>
  <c r="BT20"/>
  <c r="BK20"/>
  <c r="BO20"/>
  <c r="BS20"/>
  <c r="BK18"/>
  <c r="BS18"/>
  <c r="BN18"/>
  <c r="BT18"/>
  <c r="BO18"/>
  <c r="BU18"/>
  <c r="BP18"/>
  <c r="BL18"/>
  <c r="BV18"/>
  <c r="BR18"/>
  <c r="BM18"/>
  <c r="BJ17"/>
  <c r="BK16"/>
  <c r="BS16"/>
  <c r="BO16"/>
  <c r="BT16"/>
  <c r="BP16"/>
  <c r="BU16"/>
  <c r="BQ16"/>
  <c r="BM16"/>
  <c r="BV16"/>
  <c r="BR16"/>
  <c r="BN16"/>
  <c r="BJ15"/>
  <c r="BR14"/>
  <c r="BN14"/>
  <c r="BS14"/>
  <c r="BO14"/>
  <c r="BK14"/>
  <c r="BT14"/>
  <c r="BP14"/>
  <c r="BL14"/>
  <c r="BU14"/>
  <c r="BQ14"/>
  <c r="BM14"/>
  <c r="BJ13"/>
  <c r="BL12"/>
  <c r="BS12"/>
  <c r="BO12"/>
  <c r="BT12"/>
  <c r="BP12"/>
  <c r="BU12"/>
  <c r="BQ12"/>
  <c r="BM12"/>
  <c r="BV12"/>
  <c r="BR12"/>
  <c r="BN12"/>
  <c r="BJ11"/>
  <c r="BK10"/>
  <c r="BS10"/>
  <c r="BN10"/>
  <c r="BT10"/>
  <c r="BO10"/>
  <c r="BU10"/>
  <c r="BQ10"/>
  <c r="BL10"/>
  <c r="BV10"/>
  <c r="BR10"/>
  <c r="BM10"/>
  <c r="BJ9"/>
  <c r="BK8"/>
  <c r="BS8"/>
  <c r="BN8"/>
  <c r="BT8"/>
  <c r="BO8"/>
  <c r="BU8"/>
  <c r="BP8"/>
  <c r="BL8"/>
  <c r="BV8"/>
  <c r="BQ8"/>
  <c r="BM8"/>
  <c r="BJ7"/>
  <c r="G13" i="12"/>
  <c r="G14"/>
  <c r="K13"/>
  <c r="K14"/>
  <c r="BK6" i="7"/>
  <c r="BR6"/>
  <c r="BN6"/>
  <c r="BS6"/>
  <c r="BO6"/>
  <c r="BT6"/>
  <c r="BP6"/>
  <c r="BL6"/>
  <c r="BV6"/>
  <c r="BQ6"/>
  <c r="BM6"/>
  <c r="BJ5"/>
  <c r="G13" i="9"/>
  <c r="G14"/>
  <c r="K13"/>
  <c r="K14"/>
  <c r="L13" i="12"/>
  <c r="L12"/>
  <c r="L11"/>
  <c r="K10"/>
  <c r="K12"/>
  <c r="G12"/>
  <c r="K11"/>
  <c r="G11"/>
  <c r="L13" i="9"/>
  <c r="L12"/>
  <c r="K11"/>
  <c r="K12"/>
  <c r="G12"/>
  <c r="BM103" i="7"/>
  <c r="BQ103"/>
  <c r="BU103"/>
  <c r="BN103"/>
  <c r="BR103"/>
  <c r="BV103"/>
  <c r="BK103"/>
  <c r="BO103"/>
  <c r="BS103"/>
  <c r="BL103"/>
  <c r="BP103"/>
  <c r="BT103"/>
  <c r="BK101"/>
  <c r="BO101"/>
  <c r="BS101"/>
  <c r="BL101"/>
  <c r="BP101"/>
  <c r="BT101"/>
  <c r="BM101"/>
  <c r="BQ101"/>
  <c r="BU101"/>
  <c r="BN101"/>
  <c r="BR101"/>
  <c r="BV101"/>
  <c r="BK99"/>
  <c r="BO99"/>
  <c r="BS99"/>
  <c r="BL99"/>
  <c r="BP99"/>
  <c r="BT99"/>
  <c r="BM99"/>
  <c r="BQ99"/>
  <c r="BU99"/>
  <c r="BN99"/>
  <c r="BR99"/>
  <c r="BV99"/>
  <c r="BK97"/>
  <c r="BO97"/>
  <c r="BS97"/>
  <c r="BL97"/>
  <c r="BP97"/>
  <c r="BT97"/>
  <c r="BM97"/>
  <c r="BQ97"/>
  <c r="BU97"/>
  <c r="BN97"/>
  <c r="BR97"/>
  <c r="BV97"/>
  <c r="BK95"/>
  <c r="BO95"/>
  <c r="BS95"/>
  <c r="BL95"/>
  <c r="BP95"/>
  <c r="BT95"/>
  <c r="BM95"/>
  <c r="BQ95"/>
  <c r="BU95"/>
  <c r="BN95"/>
  <c r="BR95"/>
  <c r="BV95"/>
  <c r="BK93"/>
  <c r="BO93"/>
  <c r="BS93"/>
  <c r="BL93"/>
  <c r="BP93"/>
  <c r="BT93"/>
  <c r="BM93"/>
  <c r="BQ93"/>
  <c r="BU93"/>
  <c r="BN93"/>
  <c r="BR93"/>
  <c r="BV93"/>
  <c r="BK91"/>
  <c r="BO91"/>
  <c r="BS91"/>
  <c r="BL91"/>
  <c r="BP91"/>
  <c r="BT91"/>
  <c r="BM91"/>
  <c r="BQ91"/>
  <c r="BU91"/>
  <c r="BN91"/>
  <c r="BR91"/>
  <c r="BV91"/>
  <c r="BK89"/>
  <c r="BO89"/>
  <c r="BS89"/>
  <c r="BL89"/>
  <c r="BP89"/>
  <c r="BT89"/>
  <c r="BM89"/>
  <c r="BQ89"/>
  <c r="BU89"/>
  <c r="BN89"/>
  <c r="BR89"/>
  <c r="BV89"/>
  <c r="BK87"/>
  <c r="BO87"/>
  <c r="BS87"/>
  <c r="BL87"/>
  <c r="BP87"/>
  <c r="BT87"/>
  <c r="BM87"/>
  <c r="BQ87"/>
  <c r="BU87"/>
  <c r="BN87"/>
  <c r="BR87"/>
  <c r="BV87"/>
  <c r="BK85"/>
  <c r="BO85"/>
  <c r="BS85"/>
  <c r="BL85"/>
  <c r="BP85"/>
  <c r="BT85"/>
  <c r="BM85"/>
  <c r="BQ85"/>
  <c r="BU85"/>
  <c r="BN85"/>
  <c r="BR85"/>
  <c r="BV85"/>
  <c r="BK83"/>
  <c r="BO83"/>
  <c r="BS83"/>
  <c r="BL83"/>
  <c r="BP83"/>
  <c r="BT83"/>
  <c r="BM83"/>
  <c r="BQ83"/>
  <c r="BU83"/>
  <c r="BN83"/>
  <c r="BR83"/>
  <c r="BV83"/>
  <c r="BK81"/>
  <c r="BO81"/>
  <c r="BS81"/>
  <c r="BL81"/>
  <c r="BP81"/>
  <c r="BT81"/>
  <c r="BM81"/>
  <c r="BQ81"/>
  <c r="BU81"/>
  <c r="BN81"/>
  <c r="BR81"/>
  <c r="BV81"/>
  <c r="BK79"/>
  <c r="BO79"/>
  <c r="BS79"/>
  <c r="BL79"/>
  <c r="BP79"/>
  <c r="BT79"/>
  <c r="BM79"/>
  <c r="BQ79"/>
  <c r="BU79"/>
  <c r="BN79"/>
  <c r="BR79"/>
  <c r="BV79"/>
  <c r="BK77"/>
  <c r="BO77"/>
  <c r="BS77"/>
  <c r="BL77"/>
  <c r="BP77"/>
  <c r="BT77"/>
  <c r="BM77"/>
  <c r="BQ77"/>
  <c r="BU77"/>
  <c r="BN77"/>
  <c r="BR77"/>
  <c r="BV77"/>
  <c r="BK75"/>
  <c r="BO75"/>
  <c r="BS75"/>
  <c r="BL75"/>
  <c r="BP75"/>
  <c r="BT75"/>
  <c r="BM75"/>
  <c r="BQ75"/>
  <c r="BU75"/>
  <c r="BN75"/>
  <c r="BR75"/>
  <c r="BV75"/>
  <c r="BK73"/>
  <c r="BO73"/>
  <c r="BS73"/>
  <c r="BL73"/>
  <c r="BP73"/>
  <c r="BT73"/>
  <c r="BM73"/>
  <c r="BQ73"/>
  <c r="BU73"/>
  <c r="BN73"/>
  <c r="BR73"/>
  <c r="BV73"/>
  <c r="BK71"/>
  <c r="BO71"/>
  <c r="BS71"/>
  <c r="BL71"/>
  <c r="BP71"/>
  <c r="BT71"/>
  <c r="BM71"/>
  <c r="BQ71"/>
  <c r="BU71"/>
  <c r="BN71"/>
  <c r="BR71"/>
  <c r="BV71"/>
  <c r="BK69"/>
  <c r="BO69"/>
  <c r="BS69"/>
  <c r="BL69"/>
  <c r="BP69"/>
  <c r="BT69"/>
  <c r="BM69"/>
  <c r="BQ69"/>
  <c r="BU69"/>
  <c r="BN69"/>
  <c r="BR69"/>
  <c r="BV69"/>
  <c r="BK67"/>
  <c r="BO67"/>
  <c r="BS67"/>
  <c r="BL67"/>
  <c r="BP67"/>
  <c r="BT67"/>
  <c r="BM67"/>
  <c r="BQ67"/>
  <c r="BU67"/>
  <c r="BN67"/>
  <c r="BR67"/>
  <c r="BV67"/>
  <c r="BK65"/>
  <c r="BO65"/>
  <c r="BS65"/>
  <c r="BL65"/>
  <c r="BP65"/>
  <c r="BT65"/>
  <c r="BM65"/>
  <c r="BQ65"/>
  <c r="BU65"/>
  <c r="BN65"/>
  <c r="BR65"/>
  <c r="BV65"/>
  <c r="BK63"/>
  <c r="BO63"/>
  <c r="BS63"/>
  <c r="BL63"/>
  <c r="BP63"/>
  <c r="BT63"/>
  <c r="BM63"/>
  <c r="BQ63"/>
  <c r="BU63"/>
  <c r="BN63"/>
  <c r="BR63"/>
  <c r="BV63"/>
  <c r="BK61"/>
  <c r="BO61"/>
  <c r="BL61"/>
  <c r="BP61"/>
  <c r="BU61"/>
  <c r="BT61"/>
  <c r="BM61"/>
  <c r="BQ61"/>
  <c r="BN61"/>
  <c r="BS61"/>
  <c r="BR61"/>
  <c r="BV61"/>
  <c r="BM59"/>
  <c r="BQ59"/>
  <c r="BU59"/>
  <c r="BN59"/>
  <c r="BR59"/>
  <c r="BV59"/>
  <c r="BK59"/>
  <c r="BO59"/>
  <c r="BS59"/>
  <c r="BL59"/>
  <c r="BP59"/>
  <c r="BT59"/>
  <c r="BM57"/>
  <c r="BQ57"/>
  <c r="BU57"/>
  <c r="BN57"/>
  <c r="BR57"/>
  <c r="BV57"/>
  <c r="BK57"/>
  <c r="BO57"/>
  <c r="BS57"/>
  <c r="BL57"/>
  <c r="BP57"/>
  <c r="BT57"/>
  <c r="BM55"/>
  <c r="BQ55"/>
  <c r="BU55"/>
  <c r="BN55"/>
  <c r="BR55"/>
  <c r="BV55"/>
  <c r="BK55"/>
  <c r="BO55"/>
  <c r="BS55"/>
  <c r="BL55"/>
  <c r="BP55"/>
  <c r="BT55"/>
  <c r="BM53"/>
  <c r="BQ53"/>
  <c r="BU53"/>
  <c r="BN53"/>
  <c r="BR53"/>
  <c r="BV53"/>
  <c r="BK53"/>
  <c r="BO53"/>
  <c r="BS53"/>
  <c r="BL53"/>
  <c r="BP53"/>
  <c r="BT53"/>
  <c r="BM51"/>
  <c r="BQ51"/>
  <c r="BU51"/>
  <c r="BN51"/>
  <c r="BR51"/>
  <c r="BV51"/>
  <c r="BK51"/>
  <c r="BO51"/>
  <c r="BS51"/>
  <c r="BL51"/>
  <c r="BP51"/>
  <c r="BT51"/>
  <c r="BM49"/>
  <c r="BQ49"/>
  <c r="BU49"/>
  <c r="BN49"/>
  <c r="BR49"/>
  <c r="BV49"/>
  <c r="BK49"/>
  <c r="BO49"/>
  <c r="BS49"/>
  <c r="BL49"/>
  <c r="BP49"/>
  <c r="BT49"/>
  <c r="BM47"/>
  <c r="BQ47"/>
  <c r="BU47"/>
  <c r="BN47"/>
  <c r="BR47"/>
  <c r="BV47"/>
  <c r="BK47"/>
  <c r="BO47"/>
  <c r="BS47"/>
  <c r="BL47"/>
  <c r="BP47"/>
  <c r="BT47"/>
  <c r="BM45"/>
  <c r="BQ45"/>
  <c r="BU45"/>
  <c r="BN45"/>
  <c r="BR45"/>
  <c r="BV45"/>
  <c r="BK45"/>
  <c r="BO45"/>
  <c r="BS45"/>
  <c r="BL45"/>
  <c r="BP45"/>
  <c r="BT45"/>
  <c r="BM43"/>
  <c r="BQ43"/>
  <c r="BU43"/>
  <c r="BN43"/>
  <c r="BR43"/>
  <c r="BV43"/>
  <c r="BK43"/>
  <c r="BO43"/>
  <c r="BS43"/>
  <c r="BL43"/>
  <c r="BP43"/>
  <c r="BT43"/>
  <c r="BM41"/>
  <c r="BQ41"/>
  <c r="BU41"/>
  <c r="BN41"/>
  <c r="BR41"/>
  <c r="BV41"/>
  <c r="BK41"/>
  <c r="BO41"/>
  <c r="BS41"/>
  <c r="BL41"/>
  <c r="BP41"/>
  <c r="BT41"/>
  <c r="BM39"/>
  <c r="BQ39"/>
  <c r="BU39"/>
  <c r="BN39"/>
  <c r="BR39"/>
  <c r="BV39"/>
  <c r="BK39"/>
  <c r="BO39"/>
  <c r="BS39"/>
  <c r="BL39"/>
  <c r="BP39"/>
  <c r="BT39"/>
  <c r="BM37"/>
  <c r="BQ37"/>
  <c r="BU37"/>
  <c r="BN37"/>
  <c r="BR37"/>
  <c r="BV37"/>
  <c r="BK37"/>
  <c r="BO37"/>
  <c r="BS37"/>
  <c r="BL37"/>
  <c r="BP37"/>
  <c r="BT37"/>
  <c r="BM35"/>
  <c r="BQ35"/>
  <c r="BU35"/>
  <c r="BN35"/>
  <c r="BR35"/>
  <c r="BV35"/>
  <c r="BK35"/>
  <c r="BO35"/>
  <c r="BS35"/>
  <c r="BL35"/>
  <c r="BP35"/>
  <c r="BT35"/>
  <c r="BM33"/>
  <c r="BQ33"/>
  <c r="BU33"/>
  <c r="BN33"/>
  <c r="BR33"/>
  <c r="BV33"/>
  <c r="BK33"/>
  <c r="BO33"/>
  <c r="BS33"/>
  <c r="BL33"/>
  <c r="BP33"/>
  <c r="BT33"/>
  <c r="BM31"/>
  <c r="BQ31"/>
  <c r="BU31"/>
  <c r="BN31"/>
  <c r="BR31"/>
  <c r="BV31"/>
  <c r="BK31"/>
  <c r="BO31"/>
  <c r="BS31"/>
  <c r="BL31"/>
  <c r="BP31"/>
  <c r="BT31"/>
  <c r="BM29"/>
  <c r="BQ29"/>
  <c r="BU29"/>
  <c r="BN29"/>
  <c r="BR29"/>
  <c r="BV29"/>
  <c r="BK29"/>
  <c r="BO29"/>
  <c r="BS29"/>
  <c r="BL29"/>
  <c r="BP29"/>
  <c r="BT29"/>
  <c r="BM27"/>
  <c r="BQ27"/>
  <c r="BU27"/>
  <c r="BN27"/>
  <c r="BR27"/>
  <c r="BV27"/>
  <c r="BK27"/>
  <c r="BO27"/>
  <c r="BS27"/>
  <c r="BL27"/>
  <c r="BP27"/>
  <c r="BT27"/>
  <c r="BM25"/>
  <c r="BQ25"/>
  <c r="BU25"/>
  <c r="BN25"/>
  <c r="BR25"/>
  <c r="BV25"/>
  <c r="BK25"/>
  <c r="BO25"/>
  <c r="BS25"/>
  <c r="BL25"/>
  <c r="BP25"/>
  <c r="BT25"/>
  <c r="BM23"/>
  <c r="BQ23"/>
  <c r="BU23"/>
  <c r="BN23"/>
  <c r="BR23"/>
  <c r="BV23"/>
  <c r="BK23"/>
  <c r="BO23"/>
  <c r="BS23"/>
  <c r="BL23"/>
  <c r="BP23"/>
  <c r="BT23"/>
  <c r="BM21"/>
  <c r="BQ21"/>
  <c r="BU21"/>
  <c r="BN21"/>
  <c r="BR21"/>
  <c r="BV21"/>
  <c r="BK21"/>
  <c r="BO21"/>
  <c r="BS21"/>
  <c r="BL21"/>
  <c r="BP21"/>
  <c r="BT21"/>
  <c r="BM19"/>
  <c r="BQ19"/>
  <c r="BU19"/>
  <c r="BN19"/>
  <c r="BR19"/>
  <c r="BV19"/>
  <c r="BK19"/>
  <c r="BO19"/>
  <c r="BS19"/>
  <c r="BL19"/>
  <c r="BP19"/>
  <c r="BT19"/>
  <c r="BJ18"/>
  <c r="BK17"/>
  <c r="BU17"/>
  <c r="BP17"/>
  <c r="BL17"/>
  <c r="BV17"/>
  <c r="BQ17"/>
  <c r="BM17"/>
  <c r="BS17"/>
  <c r="BN17"/>
  <c r="BT17"/>
  <c r="BO17"/>
  <c r="BJ16"/>
  <c r="BL15"/>
  <c r="BU15"/>
  <c r="BQ15"/>
  <c r="BM15"/>
  <c r="BV15"/>
  <c r="BR15"/>
  <c r="BN15"/>
  <c r="BS15"/>
  <c r="BO15"/>
  <c r="BT15"/>
  <c r="BP15"/>
  <c r="BJ14"/>
  <c r="BU13"/>
  <c r="BQ13"/>
  <c r="BM13"/>
  <c r="BV13"/>
  <c r="BR13"/>
  <c r="BN13"/>
  <c r="BL13"/>
  <c r="BS13"/>
  <c r="BO13"/>
  <c r="BT13"/>
  <c r="BP13"/>
  <c r="BJ12"/>
  <c r="BU11"/>
  <c r="BP11"/>
  <c r="BL11"/>
  <c r="BV11"/>
  <c r="BQ11"/>
  <c r="BM11"/>
  <c r="BK11"/>
  <c r="BS11"/>
  <c r="BN11"/>
  <c r="BT11"/>
  <c r="BO11"/>
  <c r="BJ10"/>
  <c r="BU9"/>
  <c r="BP9"/>
  <c r="BL9"/>
  <c r="BV9"/>
  <c r="BR9"/>
  <c r="BM9"/>
  <c r="BK9"/>
  <c r="BS9"/>
  <c r="BN9"/>
  <c r="BT9"/>
  <c r="BO9"/>
  <c r="BJ8"/>
  <c r="BU7"/>
  <c r="BP7"/>
  <c r="BL7"/>
  <c r="BV7"/>
  <c r="BR7"/>
  <c r="BM7"/>
  <c r="BK7"/>
  <c r="BS7"/>
  <c r="BN7"/>
  <c r="BT7"/>
  <c r="BO7"/>
  <c r="BJ6"/>
  <c r="BK5"/>
  <c r="BU5"/>
  <c r="BQ5"/>
  <c r="BL5"/>
  <c r="BV5"/>
  <c r="BR5"/>
  <c r="BM5"/>
  <c r="BS5"/>
  <c r="BN5"/>
  <c r="BT5"/>
  <c r="BO5"/>
  <c r="CZ6" i="5"/>
  <c r="AX6"/>
  <c r="BA6" s="1"/>
  <c r="CH6"/>
  <c r="BP6"/>
  <c r="T6"/>
  <c r="U6" s="1"/>
  <c r="AS6"/>
  <c r="AW6"/>
  <c r="AE6"/>
  <c r="AC6"/>
  <c r="CV118"/>
  <c r="N17" i="6" s="1"/>
  <c r="O17" s="1"/>
  <c r="CG118" i="5"/>
  <c r="N15" i="6" s="1"/>
  <c r="CA118" i="5"/>
  <c r="N13" i="6" s="1"/>
  <c r="BL118" i="5"/>
  <c r="N11" i="6" s="1"/>
  <c r="AQ118" i="5"/>
  <c r="N7" i="6" s="1"/>
  <c r="AT118" i="5"/>
  <c r="N8" i="6" s="1"/>
  <c r="DX118" i="5"/>
  <c r="CY118"/>
  <c r="N18" i="6" s="1"/>
  <c r="O18" s="1"/>
  <c r="CS118" i="5"/>
  <c r="N16" i="6" s="1"/>
  <c r="CD118" i="5"/>
  <c r="N14" i="6" s="1"/>
  <c r="BO118" i="5"/>
  <c r="N12" i="6" s="1"/>
  <c r="BI118" i="5"/>
  <c r="N10" i="6" s="1"/>
  <c r="AW118" i="5"/>
  <c r="N9" i="6" s="1"/>
  <c r="O9" s="1"/>
  <c r="BB122" i="5"/>
  <c r="FG116"/>
  <c r="L10" i="12"/>
  <c r="G10"/>
  <c r="E10" i="9"/>
  <c r="D4"/>
  <c r="A19" i="10"/>
  <c r="G16"/>
  <c r="E17"/>
  <c r="D11"/>
  <c r="A18"/>
  <c r="CX6" i="5"/>
  <c r="C10" i="9"/>
  <c r="G4" i="7"/>
  <c r="C4"/>
  <c r="F4"/>
  <c r="D4"/>
  <c r="BJ4"/>
  <c r="E4"/>
  <c r="BU4"/>
  <c r="BN4"/>
  <c r="BR4"/>
  <c r="BV4"/>
  <c r="BM4"/>
  <c r="BQ4"/>
  <c r="BP4"/>
  <c r="BT4"/>
  <c r="BK4"/>
  <c r="BS4"/>
  <c r="BO4"/>
  <c r="L11" i="9"/>
  <c r="E11"/>
  <c r="C11"/>
  <c r="H11"/>
  <c r="J11" s="1"/>
  <c r="D11"/>
  <c r="O5"/>
  <c r="H10"/>
  <c r="D10"/>
  <c r="O6"/>
  <c r="D6"/>
  <c r="D5"/>
  <c r="B4" i="7"/>
  <c r="CT6" i="5"/>
  <c r="CB6"/>
  <c r="BJ6"/>
  <c r="CJ5"/>
  <c r="CK5"/>
  <c r="CM5"/>
  <c r="DC5"/>
  <c r="DE5"/>
  <c r="CK6"/>
  <c r="CM6"/>
  <c r="DC6"/>
  <c r="DE6"/>
  <c r="CJ6"/>
  <c r="DB6"/>
  <c r="AZ5"/>
  <c r="BR5"/>
  <c r="AR5"/>
  <c r="BA5"/>
  <c r="BC5"/>
  <c r="BS5"/>
  <c r="BU5"/>
  <c r="AR6"/>
  <c r="BC6"/>
  <c r="BS6"/>
  <c r="BU6"/>
  <c r="AZ6"/>
  <c r="BR6"/>
  <c r="AH5"/>
  <c r="AB5"/>
  <c r="AI5"/>
  <c r="AK5"/>
  <c r="AB6"/>
  <c r="AI6"/>
  <c r="AJ6" s="1"/>
  <c r="AK6"/>
  <c r="AH6"/>
  <c r="V6"/>
  <c r="T5"/>
  <c r="S6"/>
  <c r="S5"/>
  <c r="V5"/>
  <c r="M6"/>
  <c r="M5"/>
  <c r="F17" i="12" l="1"/>
  <c r="I17"/>
  <c r="I18" s="1"/>
  <c r="I19" s="1"/>
  <c r="J14"/>
  <c r="D17"/>
  <c r="D18" s="1"/>
  <c r="D19" s="1"/>
  <c r="J13"/>
  <c r="H17" i="9"/>
  <c r="H18" s="1"/>
  <c r="L14" i="12"/>
  <c r="L17" s="1"/>
  <c r="L18" s="1"/>
  <c r="L19" s="1"/>
  <c r="H17"/>
  <c r="H18" s="1"/>
  <c r="H19" s="1"/>
  <c r="J10"/>
  <c r="M16"/>
  <c r="Q16" s="1"/>
  <c r="I16"/>
  <c r="E16"/>
  <c r="O16"/>
  <c r="H16"/>
  <c r="D16"/>
  <c r="K16"/>
  <c r="G16"/>
  <c r="C16"/>
  <c r="L16"/>
  <c r="F16"/>
  <c r="K16" i="9"/>
  <c r="G16"/>
  <c r="C16"/>
  <c r="L16"/>
  <c r="F16"/>
  <c r="M16"/>
  <c r="Q16" s="1"/>
  <c r="I16"/>
  <c r="E16"/>
  <c r="O16"/>
  <c r="H16"/>
  <c r="D16"/>
  <c r="E17" i="12"/>
  <c r="E18" s="1"/>
  <c r="E19" s="1"/>
  <c r="K17"/>
  <c r="I17" i="9"/>
  <c r="I18" s="1"/>
  <c r="C17" i="12"/>
  <c r="C18" s="1"/>
  <c r="C19" s="1"/>
  <c r="G17"/>
  <c r="J12"/>
  <c r="D17" i="9"/>
  <c r="D18" s="1"/>
  <c r="C17"/>
  <c r="C18" s="1"/>
  <c r="E17"/>
  <c r="E18" s="1"/>
  <c r="E19" s="1"/>
  <c r="L14"/>
  <c r="M12"/>
  <c r="Q12" s="1"/>
  <c r="DD6" i="5"/>
  <c r="M11" i="12"/>
  <c r="Q11" s="1"/>
  <c r="M12"/>
  <c r="Q12" s="1"/>
  <c r="L10" i="9"/>
  <c r="BJ20" i="7"/>
  <c r="BJ22"/>
  <c r="BJ24"/>
  <c r="BJ26"/>
  <c r="BJ28"/>
  <c r="BJ30"/>
  <c r="BJ32"/>
  <c r="BJ34"/>
  <c r="BJ36"/>
  <c r="BJ38"/>
  <c r="BJ40"/>
  <c r="BJ42"/>
  <c r="BJ44"/>
  <c r="BJ46"/>
  <c r="BJ48"/>
  <c r="BJ50"/>
  <c r="BJ52"/>
  <c r="BJ54"/>
  <c r="BJ56"/>
  <c r="BJ58"/>
  <c r="BJ60"/>
  <c r="BJ62"/>
  <c r="BJ64"/>
  <c r="BJ66"/>
  <c r="BJ68"/>
  <c r="BJ70"/>
  <c r="BJ72"/>
  <c r="BJ74"/>
  <c r="BJ76"/>
  <c r="BJ78"/>
  <c r="BJ80"/>
  <c r="BJ82"/>
  <c r="BJ84"/>
  <c r="BJ86"/>
  <c r="BJ88"/>
  <c r="BJ90"/>
  <c r="BJ92"/>
  <c r="BJ94"/>
  <c r="BJ96"/>
  <c r="BJ98"/>
  <c r="BJ100"/>
  <c r="BJ102"/>
  <c r="M14" i="9"/>
  <c r="Q14" s="1"/>
  <c r="M13" i="12"/>
  <c r="Q13" s="1"/>
  <c r="BJ19" i="7"/>
  <c r="BJ21"/>
  <c r="BJ23"/>
  <c r="BJ25"/>
  <c r="BJ27"/>
  <c r="BJ29"/>
  <c r="BJ31"/>
  <c r="BJ33"/>
  <c r="BJ35"/>
  <c r="BJ37"/>
  <c r="BJ39"/>
  <c r="BJ41"/>
  <c r="BJ43"/>
  <c r="BJ45"/>
  <c r="BJ47"/>
  <c r="BJ49"/>
  <c r="BJ51"/>
  <c r="BJ53"/>
  <c r="BJ55"/>
  <c r="BJ57"/>
  <c r="BJ59"/>
  <c r="BJ61"/>
  <c r="BJ63"/>
  <c r="BJ65"/>
  <c r="BJ67"/>
  <c r="BJ69"/>
  <c r="BJ71"/>
  <c r="BJ73"/>
  <c r="BJ75"/>
  <c r="BJ77"/>
  <c r="BJ79"/>
  <c r="BJ81"/>
  <c r="BJ83"/>
  <c r="BJ85"/>
  <c r="BJ87"/>
  <c r="BJ89"/>
  <c r="BJ91"/>
  <c r="BJ93"/>
  <c r="BJ95"/>
  <c r="BJ97"/>
  <c r="BJ99"/>
  <c r="BJ101"/>
  <c r="BJ103"/>
  <c r="M13" i="9"/>
  <c r="Q13" s="1"/>
  <c r="M14" i="12"/>
  <c r="Q14" s="1"/>
  <c r="CI6" i="5"/>
  <c r="F106" i="7"/>
  <c r="H106" s="1"/>
  <c r="AY6" i="5"/>
  <c r="J12" i="9"/>
  <c r="K10"/>
  <c r="K17" s="1"/>
  <c r="DH6" i="5"/>
  <c r="BN116" i="7"/>
  <c r="F37" i="6" s="1"/>
  <c r="BN112" i="7"/>
  <c r="F33" i="6" s="1"/>
  <c r="BN113" i="7"/>
  <c r="F34" i="6" s="1"/>
  <c r="BS113" i="7"/>
  <c r="K34" i="6" s="1"/>
  <c r="BS116" i="7"/>
  <c r="K37" i="6" s="1"/>
  <c r="BS112" i="7"/>
  <c r="K33" i="6" s="1"/>
  <c r="BT116" i="7"/>
  <c r="L37" i="6" s="1"/>
  <c r="BT112" i="7"/>
  <c r="L33" i="6" s="1"/>
  <c r="BT113" i="7"/>
  <c r="L34" i="6" s="1"/>
  <c r="BM113" i="7"/>
  <c r="E34" i="6" s="1"/>
  <c r="BM116" i="7"/>
  <c r="E37" i="6" s="1"/>
  <c r="BM112" i="7"/>
  <c r="E33" i="6" s="1"/>
  <c r="BO113" i="7"/>
  <c r="G34" i="6" s="1"/>
  <c r="BO116" i="7"/>
  <c r="G37" i="6" s="1"/>
  <c r="BO112" i="7"/>
  <c r="G33" i="6" s="1"/>
  <c r="J10" i="9"/>
  <c r="G11"/>
  <c r="BS110" i="7"/>
  <c r="K31" i="6" s="1"/>
  <c r="BS109" i="7"/>
  <c r="K30" i="6" s="1"/>
  <c r="BS107" i="7"/>
  <c r="BS108"/>
  <c r="K29" i="6" s="1"/>
  <c r="BT110" i="7"/>
  <c r="L31" i="6" s="1"/>
  <c r="BT108" i="7"/>
  <c r="L29" i="6" s="1"/>
  <c r="BT109" i="7"/>
  <c r="L30" i="6" s="1"/>
  <c r="BT107" i="7"/>
  <c r="BN108"/>
  <c r="F29" i="6" s="1"/>
  <c r="BN110" i="7"/>
  <c r="F31" i="6" s="1"/>
  <c r="BN109" i="7"/>
  <c r="F30" i="6" s="1"/>
  <c r="BN107" i="7"/>
  <c r="F10" i="9"/>
  <c r="BO110" i="7"/>
  <c r="G31" i="6" s="1"/>
  <c r="BO109" i="7"/>
  <c r="G30" i="6" s="1"/>
  <c r="BO107" i="7"/>
  <c r="BO108"/>
  <c r="G29" i="6" s="1"/>
  <c r="BM110" i="7"/>
  <c r="E31" i="6" s="1"/>
  <c r="BM109" i="7"/>
  <c r="E30" i="6" s="1"/>
  <c r="BM107" i="7"/>
  <c r="BM108"/>
  <c r="E29" i="6" s="1"/>
  <c r="F11" i="9"/>
  <c r="DH5" i="5"/>
  <c r="FF5" s="1"/>
  <c r="O14" i="9"/>
  <c r="CL6" i="5"/>
  <c r="O11" i="12"/>
  <c r="AG6" i="5"/>
  <c r="BT6"/>
  <c r="BB6"/>
  <c r="R6"/>
  <c r="M10" i="12"/>
  <c r="Q10" s="1"/>
  <c r="O13" l="1"/>
  <c r="P11"/>
  <c r="M17"/>
  <c r="J16" i="9"/>
  <c r="P13" i="12"/>
  <c r="J16"/>
  <c r="P16"/>
  <c r="F18"/>
  <c r="F19" s="1"/>
  <c r="J17"/>
  <c r="J18" s="1"/>
  <c r="J19" s="1"/>
  <c r="L17" i="9"/>
  <c r="L18" s="1"/>
  <c r="L19" s="1"/>
  <c r="C19"/>
  <c r="F17"/>
  <c r="F18" s="1"/>
  <c r="O14" i="12"/>
  <c r="J118" i="5"/>
  <c r="N5" i="6" s="1"/>
  <c r="FG113" i="5"/>
  <c r="D19" i="9"/>
  <c r="W6" i="5"/>
  <c r="X6" s="1"/>
  <c r="DI6" s="1"/>
  <c r="I19" i="9"/>
  <c r="J13"/>
  <c r="J14"/>
  <c r="AL6" i="5"/>
  <c r="BD6"/>
  <c r="CN6"/>
  <c r="CO6" s="1"/>
  <c r="DM6" s="1"/>
  <c r="P14" i="9"/>
  <c r="DA6" i="5"/>
  <c r="BQ6"/>
  <c r="BV6" s="1"/>
  <c r="G10" i="9"/>
  <c r="G17" s="1"/>
  <c r="M11"/>
  <c r="Q11" s="1"/>
  <c r="BO111" i="7"/>
  <c r="G28" i="6"/>
  <c r="BN111" i="7"/>
  <c r="F28" i="6"/>
  <c r="BM111" i="7"/>
  <c r="E28" i="6"/>
  <c r="BT111" i="7"/>
  <c r="L28" i="6"/>
  <c r="BS111" i="7"/>
  <c r="K28" i="6"/>
  <c r="M10" i="9"/>
  <c r="Q10" s="1"/>
  <c r="G18" l="1"/>
  <c r="G18" i="12"/>
  <c r="G19" s="1"/>
  <c r="K18"/>
  <c r="K19" s="1"/>
  <c r="FE6" i="5"/>
  <c r="FF6" s="1"/>
  <c r="M17" i="9"/>
  <c r="O12" i="12"/>
  <c r="P14"/>
  <c r="O10"/>
  <c r="O13" i="9"/>
  <c r="J17"/>
  <c r="J18" s="1"/>
  <c r="O12"/>
  <c r="P12" s="1"/>
  <c r="Y118" i="5"/>
  <c r="N6" i="6" s="1"/>
  <c r="FI19" i="5"/>
  <c r="P17" i="7" s="1"/>
  <c r="FI20" i="5"/>
  <c r="P18" i="7" s="1"/>
  <c r="FI102" i="5"/>
  <c r="P100" i="7" s="1"/>
  <c r="FI82" i="5"/>
  <c r="P80" i="7" s="1"/>
  <c r="FI104" i="5"/>
  <c r="P102" i="7" s="1"/>
  <c r="FI94" i="5"/>
  <c r="P92" i="7" s="1"/>
  <c r="FI62" i="5"/>
  <c r="P60" i="7" s="1"/>
  <c r="FI85" i="5"/>
  <c r="P83" i="7" s="1"/>
  <c r="FI97" i="5"/>
  <c r="P95" i="7" s="1"/>
  <c r="FI60" i="5"/>
  <c r="P58" i="7" s="1"/>
  <c r="FI84" i="5"/>
  <c r="P82" i="7" s="1"/>
  <c r="FI42" i="5"/>
  <c r="P40" i="7" s="1"/>
  <c r="FI83" i="5"/>
  <c r="P81" i="7" s="1"/>
  <c r="FI67" i="5"/>
  <c r="P65" i="7" s="1"/>
  <c r="FI87" i="5"/>
  <c r="P85" i="7" s="1"/>
  <c r="FI59" i="5"/>
  <c r="P57" i="7" s="1"/>
  <c r="FI77" i="5"/>
  <c r="P75" i="7" s="1"/>
  <c r="FI88" i="5"/>
  <c r="P86" i="7" s="1"/>
  <c r="FI41" i="5"/>
  <c r="P39" i="7" s="1"/>
  <c r="FI69" i="5"/>
  <c r="P67" i="7" s="1"/>
  <c r="FI65" i="5"/>
  <c r="P63" i="7" s="1"/>
  <c r="FI34" i="5"/>
  <c r="P32" i="7" s="1"/>
  <c r="FI10" i="5"/>
  <c r="P8" i="7" s="1"/>
  <c r="FI90" i="5"/>
  <c r="P88" i="7" s="1"/>
  <c r="FI93" i="5"/>
  <c r="P91" i="7" s="1"/>
  <c r="FI72" i="5"/>
  <c r="P70" i="7" s="1"/>
  <c r="FI64" i="5"/>
  <c r="P62" i="7" s="1"/>
  <c r="FI37" i="5"/>
  <c r="P35" i="7" s="1"/>
  <c r="FI101" i="5"/>
  <c r="P99" i="7" s="1"/>
  <c r="FI32" i="5"/>
  <c r="P30" i="7" s="1"/>
  <c r="FI52" i="5"/>
  <c r="P50" i="7" s="1"/>
  <c r="FI56" i="5"/>
  <c r="P54" i="7" s="1"/>
  <c r="FI92" i="5"/>
  <c r="P90" i="7" s="1"/>
  <c r="FI96" i="5"/>
  <c r="P94" i="7" s="1"/>
  <c r="FI66" i="5"/>
  <c r="P64" i="7" s="1"/>
  <c r="FI105" i="5"/>
  <c r="P103" i="7" s="1"/>
  <c r="FI26" i="5"/>
  <c r="P24" i="7" s="1"/>
  <c r="FI35" i="5"/>
  <c r="P33" i="7" s="1"/>
  <c r="FI86" i="5"/>
  <c r="P84" i="7" s="1"/>
  <c r="FI70" i="5"/>
  <c r="P68" i="7" s="1"/>
  <c r="FI31" i="5"/>
  <c r="P29" i="7" s="1"/>
  <c r="FI55" i="5"/>
  <c r="P53" i="7" s="1"/>
  <c r="FI103" i="5"/>
  <c r="P101" i="7" s="1"/>
  <c r="FI100" i="5"/>
  <c r="P98" i="7" s="1"/>
  <c r="FI81" i="5"/>
  <c r="P79" i="7" s="1"/>
  <c r="FI57" i="5"/>
  <c r="P55" i="7" s="1"/>
  <c r="FI28" i="5"/>
  <c r="P26" i="7" s="1"/>
  <c r="FI89" i="5"/>
  <c r="P87" i="7" s="1"/>
  <c r="FI61" i="5"/>
  <c r="P59" i="7" s="1"/>
  <c r="FI79" i="5"/>
  <c r="P77" i="7" s="1"/>
  <c r="FI71" i="5"/>
  <c r="P69" i="7" s="1"/>
  <c r="FI78" i="5"/>
  <c r="P76" i="7" s="1"/>
  <c r="FI53" i="5"/>
  <c r="P51" i="7" s="1"/>
  <c r="P16" i="9"/>
  <c r="DF6" i="5"/>
  <c r="DG6" s="1"/>
  <c r="DN6" s="1"/>
  <c r="BS114" i="7"/>
  <c r="BS115" s="1"/>
  <c r="K36" i="6" s="1"/>
  <c r="BT114" i="7"/>
  <c r="BT115" s="1"/>
  <c r="L36" i="6" s="1"/>
  <c r="BM114" i="7"/>
  <c r="BM115" s="1"/>
  <c r="E36" i="6" s="1"/>
  <c r="BN114" i="7"/>
  <c r="BN115" s="1"/>
  <c r="F36" i="6" s="1"/>
  <c r="BO114" i="7"/>
  <c r="BO115" s="1"/>
  <c r="G36" i="6" s="1"/>
  <c r="G19" i="9"/>
  <c r="H19"/>
  <c r="BE6" i="5"/>
  <c r="DK6" s="1"/>
  <c r="AM6"/>
  <c r="DJ6" s="1"/>
  <c r="O11" i="9"/>
  <c r="P11" s="1"/>
  <c r="BW6" i="5"/>
  <c r="DL6" s="1"/>
  <c r="F32" i="6"/>
  <c r="G32"/>
  <c r="K32"/>
  <c r="L32"/>
  <c r="E32"/>
  <c r="O10" i="9"/>
  <c r="M18" i="12" l="1"/>
  <c r="M19" s="1"/>
  <c r="J19" i="9"/>
  <c r="K18"/>
  <c r="FH12" i="5"/>
  <c r="N10" i="7" s="1"/>
  <c r="FH17" i="5"/>
  <c r="N15" i="7" s="1"/>
  <c r="FH7" i="5"/>
  <c r="N5" i="7" s="1"/>
  <c r="FH8" i="5"/>
  <c r="N6" i="7" s="1"/>
  <c r="FH19" i="5"/>
  <c r="N17" i="7" s="1"/>
  <c r="FH15" i="5"/>
  <c r="N13" i="7" s="1"/>
  <c r="FH11" i="5"/>
  <c r="N9" i="7" s="1"/>
  <c r="FH20" i="5"/>
  <c r="N18" i="7" s="1"/>
  <c r="FH18" i="5"/>
  <c r="N16" i="7" s="1"/>
  <c r="FH13" i="5"/>
  <c r="N11" i="7" s="1"/>
  <c r="FH10" i="5"/>
  <c r="N8" i="7" s="1"/>
  <c r="FH16" i="5"/>
  <c r="N14" i="7" s="1"/>
  <c r="FH9" i="5"/>
  <c r="N7" i="7" s="1"/>
  <c r="FH14" i="5"/>
  <c r="N12" i="7" s="1"/>
  <c r="FG6" i="5"/>
  <c r="FI73"/>
  <c r="P71" i="7" s="1"/>
  <c r="FI22" i="5"/>
  <c r="P20" i="7" s="1"/>
  <c r="FI74" i="5"/>
  <c r="P72" i="7" s="1"/>
  <c r="FI50" i="5"/>
  <c r="P48" i="7" s="1"/>
  <c r="FI63" i="5"/>
  <c r="P61" i="7" s="1"/>
  <c r="FI99" i="5"/>
  <c r="P97" i="7" s="1"/>
  <c r="FI54" i="5"/>
  <c r="P52" i="7" s="1"/>
  <c r="FI80" i="5"/>
  <c r="P78" i="7" s="1"/>
  <c r="FI75" i="5"/>
  <c r="P73" i="7" s="1"/>
  <c r="FI51" i="5"/>
  <c r="P49" i="7" s="1"/>
  <c r="FI95" i="5"/>
  <c r="P93" i="7" s="1"/>
  <c r="FI58" i="5"/>
  <c r="P56" i="7" s="1"/>
  <c r="FI91" i="5"/>
  <c r="P89" i="7" s="1"/>
  <c r="P10" i="12"/>
  <c r="P12"/>
  <c r="FI25" i="5"/>
  <c r="P23" i="7" s="1"/>
  <c r="FI30" i="5"/>
  <c r="P28" i="7" s="1"/>
  <c r="FI39" i="5"/>
  <c r="P37" i="7" s="1"/>
  <c r="BR17"/>
  <c r="BQ18"/>
  <c r="P10" i="9"/>
  <c r="BV14" i="7"/>
  <c r="BL16"/>
  <c r="BR8"/>
  <c r="FI18" i="5"/>
  <c r="P16" i="7" s="1"/>
  <c r="FI16" i="5"/>
  <c r="P14" i="7" s="1"/>
  <c r="E35" i="6"/>
  <c r="L4" i="7"/>
  <c r="FI98" i="5"/>
  <c r="P96" i="7" s="1"/>
  <c r="K35" i="6"/>
  <c r="G35"/>
  <c r="L35"/>
  <c r="F35"/>
  <c r="P13" i="9"/>
  <c r="M18" l="1"/>
  <c r="M19" s="1"/>
  <c r="K19"/>
  <c r="FI23" i="5"/>
  <c r="P21" i="7" s="1"/>
  <c r="FI33" i="5"/>
  <c r="P31" i="7" s="1"/>
  <c r="FI45" i="5"/>
  <c r="P43" i="7" s="1"/>
  <c r="FI48" i="5"/>
  <c r="P46" i="7" s="1"/>
  <c r="FI49" i="5"/>
  <c r="P47" i="7" s="1"/>
  <c r="FI46" i="5"/>
  <c r="P44" i="7" s="1"/>
  <c r="FI21" i="5"/>
  <c r="P19" i="7" s="1"/>
  <c r="FI43" i="5"/>
  <c r="P41" i="7" s="1"/>
  <c r="FI44" i="5"/>
  <c r="P42" i="7" s="1"/>
  <c r="FI6" i="5"/>
  <c r="FI47"/>
  <c r="P45" i="7" s="1"/>
  <c r="DO6" i="5"/>
  <c r="BV110" i="7"/>
  <c r="N31" i="6" s="1"/>
  <c r="BV116" i="7"/>
  <c r="N37" i="6" s="1"/>
  <c r="BV113" i="7"/>
  <c r="N34" i="6" s="1"/>
  <c r="BV112" i="7"/>
  <c r="N33" i="6" s="1"/>
  <c r="DS6" i="5"/>
  <c r="DQ6"/>
  <c r="DP6"/>
  <c r="DR6"/>
  <c r="BV108" i="7"/>
  <c r="N29" i="6" s="1"/>
  <c r="BV109" i="7"/>
  <c r="N30" i="6" s="1"/>
  <c r="BV107" i="7"/>
  <c r="FI27" i="5" l="1"/>
  <c r="P25" i="7" s="1"/>
  <c r="FI29" i="5"/>
  <c r="P27" i="7" s="1"/>
  <c r="FI38" i="5"/>
  <c r="P36" i="7" s="1"/>
  <c r="BP10"/>
  <c r="FI24" i="5"/>
  <c r="P22" i="7" s="1"/>
  <c r="FI12" i="5"/>
  <c r="P10" i="7" s="1"/>
  <c r="FI36" i="5"/>
  <c r="P34" i="7" s="1"/>
  <c r="FI40" i="5"/>
  <c r="P38" i="7" s="1"/>
  <c r="FI76" i="5"/>
  <c r="P74" i="7" s="1"/>
  <c r="FI68" i="5"/>
  <c r="P66" i="7" s="1"/>
  <c r="DT6" i="5"/>
  <c r="FG115" s="1"/>
  <c r="F19" i="9"/>
  <c r="N28" i="6"/>
  <c r="BV111" i="7"/>
  <c r="M20" i="12" l="1"/>
  <c r="O18" s="1"/>
  <c r="EC6" i="5"/>
  <c r="ED6" s="1"/>
  <c r="DY6"/>
  <c r="DZ6" s="1"/>
  <c r="ER6"/>
  <c r="ES6" s="1"/>
  <c r="EH6"/>
  <c r="EI6" s="1"/>
  <c r="EM6"/>
  <c r="EN6" s="1"/>
  <c r="EA6"/>
  <c r="BV114" i="7"/>
  <c r="BV115" s="1"/>
  <c r="N36" i="6" s="1"/>
  <c r="EQ6" i="5"/>
  <c r="N32" i="6"/>
  <c r="M20" i="9" l="1"/>
  <c r="O18" s="1"/>
  <c r="BU6" i="7"/>
  <c r="BQ7"/>
  <c r="BP5"/>
  <c r="N35" i="6"/>
  <c r="CA119" i="5"/>
  <c r="L13" i="6" s="1"/>
  <c r="CA109" i="5"/>
  <c r="CA113"/>
  <c r="I13" i="6" s="1"/>
  <c r="CA120" i="5"/>
  <c r="M13" i="6" s="1"/>
  <c r="CA110" i="5"/>
  <c r="CA114"/>
  <c r="J13" i="6" s="1"/>
  <c r="CA111" i="5"/>
  <c r="G13" i="6" s="1"/>
  <c r="CA116" i="5"/>
  <c r="K13" i="6" s="1"/>
  <c r="CA112" i="5"/>
  <c r="H13" i="6" s="1"/>
  <c r="CS120" i="5"/>
  <c r="M16" i="6" s="1"/>
  <c r="CS112" i="5"/>
  <c r="H16" i="6" s="1"/>
  <c r="CS119" i="5"/>
  <c r="L16" i="6" s="1"/>
  <c r="CS111" i="5"/>
  <c r="G16" i="6" s="1"/>
  <c r="CS116" i="5"/>
  <c r="K16" i="6" s="1"/>
  <c r="CS110" i="5"/>
  <c r="CS114"/>
  <c r="J16" i="6" s="1"/>
  <c r="CS109" i="5"/>
  <c r="CS113"/>
  <c r="I16" i="6" s="1"/>
  <c r="BI119" i="5"/>
  <c r="BI112"/>
  <c r="H10" i="6" s="1"/>
  <c r="BI116" i="5"/>
  <c r="BI111"/>
  <c r="G10" i="6" s="1"/>
  <c r="BI110" i="5"/>
  <c r="BI114"/>
  <c r="J10" i="6" s="1"/>
  <c r="BI120" i="5"/>
  <c r="M10" i="6" s="1"/>
  <c r="BI109" i="5"/>
  <c r="BI113"/>
  <c r="I10" i="6" s="1"/>
  <c r="FI9" i="5"/>
  <c r="P7" i="7" s="1"/>
  <c r="FI13" i="5"/>
  <c r="P11" i="7" s="1"/>
  <c r="FI8" i="5"/>
  <c r="P6" i="7" s="1"/>
  <c r="FI14" i="5"/>
  <c r="P12" i="7" s="1"/>
  <c r="FI15" i="5"/>
  <c r="P13" i="7" s="1"/>
  <c r="AQ116" i="5"/>
  <c r="AQ120"/>
  <c r="M7" i="6" s="1"/>
  <c r="AQ114" i="5"/>
  <c r="J7" i="6" s="1"/>
  <c r="AQ112" i="5"/>
  <c r="H7" i="6" s="1"/>
  <c r="AQ110" i="5"/>
  <c r="F7" i="6" s="1"/>
  <c r="AQ119" i="5"/>
  <c r="AQ113"/>
  <c r="I7" i="6" s="1"/>
  <c r="AQ111" i="5"/>
  <c r="G7" i="6" s="1"/>
  <c r="AQ109" i="5"/>
  <c r="C7" i="6" s="1"/>
  <c r="FI7" i="5"/>
  <c r="P5" i="7" s="1"/>
  <c r="Y110" i="5"/>
  <c r="F6" i="6" s="1"/>
  <c r="Y114" i="5"/>
  <c r="J6" i="6" s="1"/>
  <c r="Y109" i="5"/>
  <c r="C6" i="6" s="1"/>
  <c r="Y116" i="5"/>
  <c r="K6" i="6" s="1"/>
  <c r="FC6" i="5"/>
  <c r="J111"/>
  <c r="G5" i="6" s="1"/>
  <c r="Y112" i="5"/>
  <c r="H6" i="6" s="1"/>
  <c r="Y113" i="5"/>
  <c r="I6" i="6" s="1"/>
  <c r="Y111" i="5"/>
  <c r="G6" i="6" s="1"/>
  <c r="J120" i="5"/>
  <c r="M5" i="6" s="1"/>
  <c r="J116" i="5"/>
  <c r="K5" i="6" s="1"/>
  <c r="J112" i="5"/>
  <c r="H5" i="6" s="1"/>
  <c r="J110" i="5"/>
  <c r="F5" i="6" s="1"/>
  <c r="J114" i="5"/>
  <c r="J5" i="6" s="1"/>
  <c r="J113" i="5"/>
  <c r="I5" i="6" s="1"/>
  <c r="EB6" i="5"/>
  <c r="J4" i="7"/>
  <c r="FA6" i="5"/>
  <c r="Y119"/>
  <c r="L6" i="6" s="1"/>
  <c r="Y120" i="5"/>
  <c r="M6" i="6" s="1"/>
  <c r="J119" i="5"/>
  <c r="L5" i="6" s="1"/>
  <c r="FB6" i="5"/>
  <c r="O4" i="7" s="1"/>
  <c r="J109" i="5"/>
  <c r="EG6"/>
  <c r="EL6"/>
  <c r="EZ6"/>
  <c r="K4" i="7"/>
  <c r="EV6" i="5"/>
  <c r="BR11" i="7" l="1"/>
  <c r="BK12"/>
  <c r="BK13"/>
  <c r="BK15"/>
  <c r="CD119" i="5"/>
  <c r="L14" i="6" s="1"/>
  <c r="CD113" i="5"/>
  <c r="I14" i="6" s="1"/>
  <c r="CD112" i="5"/>
  <c r="H14" i="6" s="1"/>
  <c r="CD111" i="5"/>
  <c r="G14" i="6" s="1"/>
  <c r="CD109" i="5"/>
  <c r="C14" i="6" s="1"/>
  <c r="CD120" i="5"/>
  <c r="M14" i="6" s="1"/>
  <c r="CD114" i="5"/>
  <c r="J14" i="6" s="1"/>
  <c r="CD116" i="5"/>
  <c r="K14" i="6" s="1"/>
  <c r="FI17" i="5"/>
  <c r="P15" i="7" s="1"/>
  <c r="F10" i="6"/>
  <c r="BI115" i="5"/>
  <c r="D10" i="6" s="1"/>
  <c r="K7"/>
  <c r="K10"/>
  <c r="L7"/>
  <c r="L10"/>
  <c r="C16"/>
  <c r="F16"/>
  <c r="CS115" i="5"/>
  <c r="D16" i="6" s="1"/>
  <c r="F13"/>
  <c r="CA115" i="5"/>
  <c r="D13" i="6" s="1"/>
  <c r="C10"/>
  <c r="O10" s="1"/>
  <c r="C13"/>
  <c r="O13" s="1"/>
  <c r="FH6" i="5"/>
  <c r="AQ115"/>
  <c r="Y115"/>
  <c r="C5" i="6"/>
  <c r="J115" i="5"/>
  <c r="BP116" i="7"/>
  <c r="H37" i="6" s="1"/>
  <c r="BP113" i="7"/>
  <c r="H34" i="6" s="1"/>
  <c r="BP112" i="7"/>
  <c r="H33" i="6" s="1"/>
  <c r="BU116" i="7"/>
  <c r="M37" i="6" s="1"/>
  <c r="BU113" i="7"/>
  <c r="M34" i="6" s="1"/>
  <c r="BU112" i="7"/>
  <c r="M33" i="6" s="1"/>
  <c r="BU110" i="7"/>
  <c r="M31" i="6" s="1"/>
  <c r="BU109" i="7"/>
  <c r="M30" i="6" s="1"/>
  <c r="BU107" i="7"/>
  <c r="BU108"/>
  <c r="M29" i="6" s="1"/>
  <c r="BP110" i="7"/>
  <c r="H31" i="6" s="1"/>
  <c r="BP107" i="7"/>
  <c r="BP108"/>
  <c r="H29" i="6" s="1"/>
  <c r="BP109" i="7"/>
  <c r="H30" i="6" s="1"/>
  <c r="Q20" i="12" l="1"/>
  <c r="Q20" i="9"/>
  <c r="F14" i="6"/>
  <c r="CD115" i="5"/>
  <c r="BQ9" i="7"/>
  <c r="B110" i="5"/>
  <c r="E115"/>
  <c r="E116"/>
  <c r="E117"/>
  <c r="C110"/>
  <c r="E112"/>
  <c r="E113"/>
  <c r="A110"/>
  <c r="CA117"/>
  <c r="E13" i="6" s="1"/>
  <c r="BI117" i="5"/>
  <c r="E10" i="6" s="1"/>
  <c r="O16"/>
  <c r="CS117" i="5"/>
  <c r="E16" i="6" s="1"/>
  <c r="J117" i="5"/>
  <c r="E5" i="6" s="1"/>
  <c r="D5"/>
  <c r="O5" s="1"/>
  <c r="Y117" i="5"/>
  <c r="E6" i="6" s="1"/>
  <c r="D6"/>
  <c r="O6" s="1"/>
  <c r="AQ117" i="5"/>
  <c r="E7" i="6" s="1"/>
  <c r="D7"/>
  <c r="O7" s="1"/>
  <c r="FI11" i="5"/>
  <c r="P9" i="7" s="1"/>
  <c r="FG111" i="5"/>
  <c r="FG109"/>
  <c r="FG108"/>
  <c r="BK113" i="7"/>
  <c r="C34" i="6" s="1"/>
  <c r="BK110" i="7"/>
  <c r="C31" i="6" s="1"/>
  <c r="BK112" i="7"/>
  <c r="C33" i="6" s="1"/>
  <c r="BK116" i="7"/>
  <c r="C37" i="6" s="1"/>
  <c r="BK109" i="7"/>
  <c r="C30" i="6" s="1"/>
  <c r="BK107" i="7"/>
  <c r="BK108"/>
  <c r="C29" i="6" s="1"/>
  <c r="FG110" i="5"/>
  <c r="BQ107" i="7"/>
  <c r="I28" i="6" s="1"/>
  <c r="P4" i="7"/>
  <c r="M4"/>
  <c r="F108" s="1"/>
  <c r="N4"/>
  <c r="H28" i="6"/>
  <c r="BP111" i="7"/>
  <c r="BU111"/>
  <c r="M28" i="6"/>
  <c r="D14" l="1"/>
  <c r="O14" s="1"/>
  <c r="CD117" i="5"/>
  <c r="E14" i="6" s="1"/>
  <c r="D110" i="5"/>
  <c r="E118" s="1"/>
  <c r="BQ110" i="7"/>
  <c r="I31" i="6" s="1"/>
  <c r="C28"/>
  <c r="BK111" i="7"/>
  <c r="BQ108"/>
  <c r="I29" i="6" s="1"/>
  <c r="BQ109" i="7"/>
  <c r="I30" i="6" s="1"/>
  <c r="BR110" i="7"/>
  <c r="J31" i="6" s="1"/>
  <c r="BR112" i="7"/>
  <c r="J33" i="6" s="1"/>
  <c r="BR113" i="7"/>
  <c r="J34" i="6" s="1"/>
  <c r="BR116" i="7"/>
  <c r="J37" i="6" s="1"/>
  <c r="BQ113" i="7"/>
  <c r="I34" i="6" s="1"/>
  <c r="BQ116" i="7"/>
  <c r="I37" i="6" s="1"/>
  <c r="BQ112" i="7"/>
  <c r="I33" i="6" s="1"/>
  <c r="FG112" i="5"/>
  <c r="FG117" s="1"/>
  <c r="BU114" i="7"/>
  <c r="BU115" s="1"/>
  <c r="M36" i="6" s="1"/>
  <c r="BP114" i="7"/>
  <c r="BP115" s="1"/>
  <c r="H36" i="6" s="1"/>
  <c r="BL4" i="7"/>
  <c r="BL110" s="1"/>
  <c r="F109"/>
  <c r="H109" s="1"/>
  <c r="F110"/>
  <c r="H110" s="1"/>
  <c r="F107"/>
  <c r="H108"/>
  <c r="M32" i="6"/>
  <c r="H32"/>
  <c r="BR109" i="7"/>
  <c r="J30" i="6" s="1"/>
  <c r="BR107" i="7"/>
  <c r="BR108"/>
  <c r="J29" i="6" s="1"/>
  <c r="F111" i="7" l="1"/>
  <c r="F112" s="1"/>
  <c r="H35" i="6"/>
  <c r="BL107" i="7"/>
  <c r="D28" i="6" s="1"/>
  <c r="BL109" i="7"/>
  <c r="D30" i="6" s="1"/>
  <c r="BK114" i="7"/>
  <c r="C35" i="6" s="1"/>
  <c r="C32"/>
  <c r="BK115" i="7"/>
  <c r="C36" i="6" s="1"/>
  <c r="BL108" i="7"/>
  <c r="BW108" s="1"/>
  <c r="O29" i="6" s="1"/>
  <c r="BQ111" i="7"/>
  <c r="I32" i="6" s="1"/>
  <c r="FG107" i="5"/>
  <c r="FG114" s="1"/>
  <c r="E110" s="1"/>
  <c r="E119" s="1"/>
  <c r="BQ114" i="7"/>
  <c r="BQ115" s="1"/>
  <c r="I36" i="6" s="1"/>
  <c r="M35"/>
  <c r="BL112" i="7"/>
  <c r="BL116"/>
  <c r="BL113"/>
  <c r="D29" i="6"/>
  <c r="D31"/>
  <c r="BW110" i="7"/>
  <c r="O31" i="6" s="1"/>
  <c r="H107" i="7"/>
  <c r="J28" i="6"/>
  <c r="BR111" i="7"/>
  <c r="BW107"/>
  <c r="BW109" l="1"/>
  <c r="O30" i="6" s="1"/>
  <c r="BL111" i="7"/>
  <c r="BL114" s="1"/>
  <c r="I35" i="6"/>
  <c r="BW113" i="7"/>
  <c r="O34" i="6" s="1"/>
  <c r="D34"/>
  <c r="BW112" i="7"/>
  <c r="O33" i="6" s="1"/>
  <c r="D33"/>
  <c r="BW116" i="7"/>
  <c r="O37" i="6" s="1"/>
  <c r="D37"/>
  <c r="BR114" i="7"/>
  <c r="BR115" s="1"/>
  <c r="J36" i="6" s="1"/>
  <c r="H111" i="7"/>
  <c r="H112"/>
  <c r="O28" i="6"/>
  <c r="J32"/>
  <c r="D32" l="1"/>
  <c r="BW111" i="7"/>
  <c r="O32" i="6" s="1"/>
  <c r="BL115" i="7"/>
  <c r="D36" i="6" s="1"/>
  <c r="D35"/>
  <c r="BW114" i="7"/>
  <c r="J35" i="6"/>
  <c r="BW115" i="7" l="1"/>
  <c r="O36" i="6" s="1"/>
  <c r="O35"/>
</calcChain>
</file>

<file path=xl/sharedStrings.xml><?xml version="1.0" encoding="utf-8"?>
<sst xmlns="http://schemas.openxmlformats.org/spreadsheetml/2006/main" count="968" uniqueCount="501">
  <si>
    <t>School Profile</t>
  </si>
  <si>
    <t xml:space="preserve">Hindi </t>
  </si>
  <si>
    <t>ROLL NO</t>
  </si>
  <si>
    <t>Class</t>
  </si>
  <si>
    <t>Section</t>
  </si>
  <si>
    <t>SRNO</t>
  </si>
  <si>
    <t>Name</t>
  </si>
  <si>
    <t>Father Name</t>
  </si>
  <si>
    <t>Mother Name</t>
  </si>
  <si>
    <t>Gender</t>
  </si>
  <si>
    <t>Dob</t>
  </si>
  <si>
    <t>Category</t>
  </si>
  <si>
    <t>Total</t>
  </si>
  <si>
    <t>A</t>
  </si>
  <si>
    <t>AARTI</t>
  </si>
  <si>
    <t>MANGI LAL</t>
  </si>
  <si>
    <t>BHAGAVATI DEVI</t>
  </si>
  <si>
    <t>F</t>
  </si>
  <si>
    <t>SC</t>
  </si>
  <si>
    <t>ANJU CHOUDHARY</t>
  </si>
  <si>
    <t>FUA RAM</t>
  </si>
  <si>
    <t>CHAMPA DEVI</t>
  </si>
  <si>
    <t>OBC</t>
  </si>
  <si>
    <t>ARUN DEWASI</t>
  </si>
  <si>
    <t>SUJA RAM</t>
  </si>
  <si>
    <t>KANIYA DEVI</t>
  </si>
  <si>
    <t>SBC</t>
  </si>
  <si>
    <t>BHAVANI SINGH</t>
  </si>
  <si>
    <t>HADMAT SINGH</t>
  </si>
  <si>
    <t>KISHOR KANWAR</t>
  </si>
  <si>
    <t>GEN</t>
  </si>
  <si>
    <t>BHAWANA KANWAR</t>
  </si>
  <si>
    <t>DALPAT SINGH</t>
  </si>
  <si>
    <t>SHYAM KANWAR</t>
  </si>
  <si>
    <t>DEEPENDRA SINGH</t>
  </si>
  <si>
    <t>RAVAT VSINGH</t>
  </si>
  <si>
    <t>KAILASH KANWAR</t>
  </si>
  <si>
    <t>LOHAR KAJAL</t>
  </si>
  <si>
    <t>MITHA LAL</t>
  </si>
  <si>
    <t>SAVITA</t>
  </si>
  <si>
    <t>MEENA KANWAR</t>
  </si>
  <si>
    <t>CHHATAR SINGH</t>
  </si>
  <si>
    <t>JANGAL KANWAR</t>
  </si>
  <si>
    <t>NARESH KUMAR</t>
  </si>
  <si>
    <t>PANKAJ KUMAR</t>
  </si>
  <si>
    <t>KUKA RAM</t>
  </si>
  <si>
    <t>FULI DEVI</t>
  </si>
  <si>
    <t>PAPIYA DEVI DEVASI</t>
  </si>
  <si>
    <t>DAGRI DEVI</t>
  </si>
  <si>
    <t>PRAVIN KUMAR</t>
  </si>
  <si>
    <t>RUPA RAM</t>
  </si>
  <si>
    <t>PYARI DEVI</t>
  </si>
  <si>
    <t>RINKU ANKIYA</t>
  </si>
  <si>
    <t>PRAVEEN KUMAR</t>
  </si>
  <si>
    <t>MANJU DEVI</t>
  </si>
  <si>
    <t>SUMAN KANWAR</t>
  </si>
  <si>
    <t>DEVI SINGH</t>
  </si>
  <si>
    <t>ANOP KANWAR</t>
  </si>
  <si>
    <t>YUVRAJ SINGH</t>
  </si>
  <si>
    <t>MUNNA KANWAR</t>
  </si>
  <si>
    <t>2019-20</t>
  </si>
  <si>
    <t>AB</t>
  </si>
  <si>
    <t>CLASS :-</t>
  </si>
  <si>
    <t>GO TO THE LAST ROW</t>
  </si>
  <si>
    <t>fo"k; okj ifj.kke</t>
  </si>
  <si>
    <t>vuqRrkh.kZ  ;ksX; fo"k;</t>
  </si>
  <si>
    <t>iwjd ;ksX; fo"k;</t>
  </si>
  <si>
    <t>1 d`ikad  ;ksX; fo"k;</t>
  </si>
  <si>
    <t>2 d`ikad  ;ksX; fo"k;</t>
  </si>
  <si>
    <t>iqu% ijh{kk  ;ksX; fo"k;</t>
  </si>
  <si>
    <t>EXEMPTION</t>
  </si>
  <si>
    <t>fo"k; iw.kkZad</t>
  </si>
  <si>
    <t>2T+E OR 2E+T</t>
  </si>
  <si>
    <t>fo"k; ifj.kke</t>
  </si>
  <si>
    <t>fo"k; Js.kh</t>
  </si>
  <si>
    <t>mRrh.kZ@    lkuqxzg mRrh.kZ@ vuqRrh.kZ@ iwjd@ vuqifLFkr</t>
  </si>
  <si>
    <t>izfr'kr</t>
  </si>
  <si>
    <t>fg</t>
  </si>
  <si>
    <t>va</t>
  </si>
  <si>
    <t>S</t>
  </si>
  <si>
    <t>G1</t>
  </si>
  <si>
    <t>G2</t>
  </si>
  <si>
    <t>RE</t>
  </si>
  <si>
    <t></t>
  </si>
  <si>
    <t>D</t>
  </si>
  <si>
    <t>I</t>
  </si>
  <si>
    <t>II</t>
  </si>
  <si>
    <t>III</t>
  </si>
  <si>
    <t>%</t>
  </si>
  <si>
    <t>vuqRrh.kZ</t>
  </si>
  <si>
    <t>uke i`Fkd</t>
  </si>
  <si>
    <t>GO TO THE FIRST ROW</t>
  </si>
  <si>
    <t>TOTAL EXEMPTION</t>
  </si>
  <si>
    <t>CATEGORY-WISE RESULT WILL SHOW CORRECT RESULTS ONLY AFTER THE DECLARATION OF THE SUPPLEMENTARY EXAM. RESULTS</t>
  </si>
  <si>
    <t>SC BOYS</t>
  </si>
  <si>
    <t>SC GIRLS</t>
  </si>
  <si>
    <t>ST BOYS</t>
  </si>
  <si>
    <t>ST GIRLS</t>
  </si>
  <si>
    <t>OBC BOYS</t>
  </si>
  <si>
    <t>OBC GIRLS</t>
  </si>
  <si>
    <t>GEN BOYS</t>
  </si>
  <si>
    <t>GEN GIRLS</t>
  </si>
  <si>
    <t>MIN BOYS</t>
  </si>
  <si>
    <t>MIN GIRLS</t>
  </si>
  <si>
    <t>SBC BOYS</t>
  </si>
  <si>
    <t>SBC GIRLS</t>
  </si>
  <si>
    <t>TOTAL</t>
  </si>
  <si>
    <t>tkfrokj ifj.kke</t>
  </si>
  <si>
    <t>.</t>
  </si>
  <si>
    <t>iqu% ijh{kk"</t>
  </si>
  <si>
    <t>ML</t>
  </si>
  <si>
    <t>P</t>
  </si>
  <si>
    <t>ab</t>
  </si>
  <si>
    <r>
      <t xml:space="preserve">iw.kkZad </t>
    </r>
    <r>
      <rPr>
        <b/>
        <sz val="12"/>
        <rFont val="Wingdings"/>
        <charset val="2"/>
      </rPr>
      <t>Ü</t>
    </r>
  </si>
  <si>
    <r>
      <rPr>
        <b/>
        <sz val="24"/>
        <color rgb="FFFF0000"/>
        <rFont val="Wingdings"/>
        <charset val="2"/>
      </rPr>
      <t>E</t>
    </r>
    <r>
      <rPr>
        <b/>
        <sz val="12"/>
        <color rgb="FF0000FF"/>
        <rFont val="Calibri"/>
        <family val="2"/>
        <scheme val="minor"/>
      </rPr>
      <t xml:space="preserve">If you want Marksheet of any student 9th Class , you must be write Roll No. in Yellow Colour Cell          </t>
    </r>
    <r>
      <rPr>
        <b/>
        <sz val="12"/>
        <color rgb="FFB41C8C"/>
        <rFont val="Calibri"/>
        <family val="2"/>
        <scheme val="minor"/>
      </rPr>
      <t>Either Move Form Develover Tab Butten</t>
    </r>
  </si>
  <si>
    <t>;g ,Dly izksxzke esjs ije~ iwT; xq:nso Jh Jh 1008 oklqnso th egkjkt o esjs bZ"V izHkq t;  ctjaxcyh o ikcwth egkjkt dks lefiZr gSaA esjs ekrk &amp; firk o xq:tuksa ds vk'khokZn ls ;g ,Dly izksxzke f'k{kk foHkkx dh lsok esa lefiZr gSaA</t>
  </si>
  <si>
    <t>&amp;% bl ,Dly izksxzke ij dk;Z djusa gsrq fo'ks"k funsZ'k %&amp;</t>
  </si>
  <si>
    <t>blds vfrfjDr fjtYV odZcqd esa ,UV~zh djrs le; vkusokyh lkekU; leL;k,¡ o lek/kku</t>
  </si>
  <si>
    <r>
      <t xml:space="preserve">lcls igys 'khV dks vksiu djrs gh </t>
    </r>
    <r>
      <rPr>
        <b/>
        <sz val="14"/>
        <color theme="1" tint="4.9989318521683403E-2"/>
        <rFont val="Kruti Dev 010"/>
      </rPr>
      <t>ekLVj 'khV</t>
    </r>
    <r>
      <rPr>
        <sz val="14"/>
        <color theme="1" tint="4.9989318521683403E-2"/>
        <rFont val="Kruti Dev 010"/>
      </rPr>
      <t xml:space="preserve"> ij dqN lkekU; tkudkjh tks fo|ky; ls lEcf/kr gsa] mls iw.kZ dj ysosA</t>
    </r>
  </si>
  <si>
    <r>
      <t xml:space="preserve">mlds ckn vki </t>
    </r>
    <r>
      <rPr>
        <b/>
        <sz val="14"/>
        <color theme="1" tint="4.9989318521683403E-2"/>
        <rFont val="Kruti Dev 010"/>
      </rPr>
      <t>ekdZ ,UV~zh 'khV</t>
    </r>
    <r>
      <rPr>
        <sz val="14"/>
        <color theme="1" tint="4.9989318521683403E-2"/>
        <rFont val="Kruti Dev 010"/>
      </rPr>
      <t xml:space="preserve"> ij tk;s vkSj LVqMsUV ds l=okj vadksa dh fMVSy dks HkjsA buiqV ,UV~zh ;gk rd gh gSa] fQj vkids fy, vkmV iqV lsD'ku 'kq: gks tk;sxkA</t>
    </r>
  </si>
  <si>
    <r>
      <rPr>
        <b/>
        <sz val="16"/>
        <color theme="5" tint="-0.499984740745262"/>
        <rFont val="Kruti Dev 010"/>
      </rPr>
      <t>rkjh[k dk</t>
    </r>
    <r>
      <rPr>
        <b/>
        <sz val="16"/>
        <color theme="5" tint="-0.499984740745262"/>
        <rFont val="Cambria"/>
        <family val="2"/>
      </rPr>
      <t xml:space="preserve"> </t>
    </r>
    <r>
      <rPr>
        <b/>
        <sz val="16"/>
        <color theme="5" tint="-0.499984740745262"/>
        <rFont val="Calibri"/>
        <family val="2"/>
        <scheme val="minor"/>
      </rPr>
      <t>FORMAT</t>
    </r>
    <r>
      <rPr>
        <b/>
        <sz val="16"/>
        <color theme="5" tint="-0.499984740745262"/>
        <rFont val="Cambria"/>
        <family val="2"/>
      </rPr>
      <t xml:space="preserve"> </t>
    </r>
    <r>
      <rPr>
        <b/>
        <sz val="16"/>
        <color theme="5" tint="-0.499984740745262"/>
        <rFont val="Kruti Dev 010"/>
      </rPr>
      <t>fdl izdkj j[kuk gSa</t>
    </r>
  </si>
  <si>
    <r>
      <t xml:space="preserve">vius dEI;wVj dk </t>
    </r>
    <r>
      <rPr>
        <sz val="14"/>
        <color rgb="FF000000"/>
        <rFont val="Calibri"/>
        <family val="2"/>
      </rPr>
      <t>date format set</t>
    </r>
    <r>
      <rPr>
        <sz val="14"/>
        <color rgb="FF000000"/>
        <rFont val="Kruti Dev 010"/>
      </rPr>
      <t xml:space="preserve"> djsa D;ksa fd </t>
    </r>
    <r>
      <rPr>
        <sz val="14"/>
        <color rgb="FF000000"/>
        <rFont val="Cambria"/>
        <family val="1"/>
      </rPr>
      <t xml:space="preserve">by default </t>
    </r>
    <r>
      <rPr>
        <sz val="14"/>
        <color rgb="FF000000"/>
        <rFont val="Kruti Dev 010"/>
      </rPr>
      <t>;g</t>
    </r>
    <r>
      <rPr>
        <sz val="14"/>
        <color rgb="FF000000"/>
        <rFont val="Cambria"/>
        <family val="1"/>
      </rPr>
      <t xml:space="preserve"> mm/dd/yy</t>
    </r>
    <r>
      <rPr>
        <sz val="14"/>
        <color rgb="FF000000"/>
        <rFont val="Kruti Dev 010"/>
      </rPr>
      <t xml:space="preserve"> gksrk gS tc fd ges </t>
    </r>
    <r>
      <rPr>
        <sz val="14"/>
        <color rgb="FF000000"/>
        <rFont val="Camrbria"/>
      </rPr>
      <t>dd/mm/yy</t>
    </r>
    <r>
      <rPr>
        <sz val="14"/>
        <color rgb="FF000000"/>
        <rFont val="Kruti Dev 010"/>
      </rPr>
      <t xml:space="preserve"> dh vko';drk gksrh gSA</t>
    </r>
  </si>
  <si>
    <r>
      <t xml:space="preserve">date format </t>
    </r>
    <r>
      <rPr>
        <sz val="14"/>
        <color theme="1"/>
        <rFont val="Kruti Dev 010"/>
      </rPr>
      <t xml:space="preserve">dks cnyus ds fy;s </t>
    </r>
    <r>
      <rPr>
        <sz val="14"/>
        <color theme="1"/>
        <rFont val="Calibri"/>
        <family val="2"/>
      </rPr>
      <t xml:space="preserve">control panel </t>
    </r>
    <r>
      <rPr>
        <sz val="14"/>
        <color theme="1"/>
        <rFont val="Kruti Dev 010"/>
      </rPr>
      <t xml:space="preserve">esa </t>
    </r>
    <r>
      <rPr>
        <sz val="14"/>
        <color theme="1"/>
        <rFont val="Calibri"/>
        <family val="2"/>
      </rPr>
      <t xml:space="preserve">regional language setting  </t>
    </r>
    <r>
      <rPr>
        <sz val="14"/>
        <color theme="1"/>
        <rFont val="Kruti Dev 010"/>
      </rPr>
      <t xml:space="preserve">esa </t>
    </r>
    <r>
      <rPr>
        <sz val="14"/>
        <color theme="1"/>
        <rFont val="Times New Roman"/>
        <family val="1"/>
      </rPr>
      <t>date format mm/dd/yy</t>
    </r>
    <r>
      <rPr>
        <sz val="14"/>
        <color theme="1"/>
        <rFont val="Kruti Dev 010"/>
      </rPr>
      <t xml:space="preserve"> ds LFkku ij </t>
    </r>
    <r>
      <rPr>
        <sz val="14"/>
        <color theme="1"/>
        <rFont val="Times New Roman"/>
        <family val="1"/>
      </rPr>
      <t>dd/mm/yy</t>
    </r>
    <r>
      <rPr>
        <sz val="14"/>
        <color theme="1"/>
        <rFont val="Kruti Dev 010"/>
      </rPr>
      <t>djsaA</t>
    </r>
  </si>
  <si>
    <r>
      <t xml:space="preserve">Fonts </t>
    </r>
    <r>
      <rPr>
        <b/>
        <sz val="16"/>
        <color theme="5" tint="-0.499984740745262"/>
        <rFont val="Kruti Dev 010"/>
      </rPr>
      <t>ds ckjsa esa tkudkjh</t>
    </r>
  </si>
  <si>
    <r>
      <t xml:space="preserve">fjtYV odZcqd fgUnh o vaxzsth esa miyC/k gSaA viuh vko”;drkuqlkj iz;ksx djsaA </t>
    </r>
    <r>
      <rPr>
        <sz val="14"/>
        <color rgb="FF000000"/>
        <rFont val="Calibri"/>
        <family val="2"/>
      </rPr>
      <t>Font Change</t>
    </r>
    <r>
      <rPr>
        <sz val="14"/>
        <color rgb="FF000000"/>
        <rFont val="Kruti Dev 010"/>
      </rPr>
      <t xml:space="preserve"> u djsaA</t>
    </r>
  </si>
  <si>
    <r>
      <t xml:space="preserve">start menu </t>
    </r>
    <r>
      <rPr>
        <sz val="14"/>
        <color theme="1"/>
        <rFont val="Kruti Dev 010"/>
      </rPr>
      <t xml:space="preserve">ls </t>
    </r>
    <r>
      <rPr>
        <sz val="14"/>
        <color theme="1"/>
        <rFont val="Times New Roman"/>
        <family val="1"/>
      </rPr>
      <t xml:space="preserve">control pannel </t>
    </r>
    <r>
      <rPr>
        <sz val="14"/>
        <color theme="1"/>
        <rFont val="Kruti Dev 010"/>
      </rPr>
      <t>[kksysa</t>
    </r>
  </si>
  <si>
    <r>
      <t xml:space="preserve">control pannel </t>
    </r>
    <r>
      <rPr>
        <sz val="14"/>
        <color theme="1"/>
        <rFont val="Kruti Dev 010"/>
      </rPr>
      <t xml:space="preserve">esa </t>
    </r>
    <r>
      <rPr>
        <sz val="14"/>
        <color theme="1"/>
        <rFont val="Times New Roman"/>
        <family val="1"/>
      </rPr>
      <t xml:space="preserve">fonts </t>
    </r>
    <r>
      <rPr>
        <sz val="14"/>
        <color theme="1"/>
        <rFont val="Kruti Dev 010"/>
      </rPr>
      <t xml:space="preserve">uke ds </t>
    </r>
    <r>
      <rPr>
        <sz val="14"/>
        <color theme="1"/>
        <rFont val="Times New Roman"/>
        <family val="1"/>
      </rPr>
      <t xml:space="preserve">folder </t>
    </r>
    <r>
      <rPr>
        <sz val="14"/>
        <color theme="1"/>
        <rFont val="Kruti Dev 010"/>
      </rPr>
      <t xml:space="preserve">ij </t>
    </r>
    <r>
      <rPr>
        <sz val="14"/>
        <color theme="1"/>
        <rFont val="Times New Roman"/>
        <family val="1"/>
      </rPr>
      <t xml:space="preserve">right click </t>
    </r>
    <r>
      <rPr>
        <sz val="14"/>
        <color theme="1"/>
        <rFont val="Kruti Dev 010"/>
      </rPr>
      <t xml:space="preserve">djsa vkSj </t>
    </r>
    <r>
      <rPr>
        <sz val="14"/>
        <color theme="1"/>
        <rFont val="Times New Roman"/>
        <family val="1"/>
      </rPr>
      <t xml:space="preserve">paste </t>
    </r>
    <r>
      <rPr>
        <sz val="14"/>
        <color theme="1"/>
        <rFont val="Kruti Dev 010"/>
      </rPr>
      <t xml:space="preserve">djasA </t>
    </r>
  </si>
  <si>
    <t>mifLFkfr o vuqifLFkfr ds Øe esa</t>
  </si>
  <si>
    <r>
      <t xml:space="preserve">Master sheet &amp; Student Data Entry &amp; Marks Entry </t>
    </r>
    <r>
      <rPr>
        <sz val="14"/>
        <color rgb="FF000000"/>
        <rFont val="Kruti Dev 010"/>
      </rPr>
      <t xml:space="preserve">dh </t>
    </r>
    <r>
      <rPr>
        <sz val="14"/>
        <color rgb="FF000000"/>
        <rFont val="Times New Roman"/>
        <family val="1"/>
      </rPr>
      <t xml:space="preserve">sheet </t>
    </r>
    <r>
      <rPr>
        <sz val="14"/>
        <color rgb="FF000000"/>
        <rFont val="Kruti Dev 010"/>
      </rPr>
      <t xml:space="preserve">esa fdlh Hkh </t>
    </r>
    <r>
      <rPr>
        <sz val="14"/>
        <color rgb="FF000000"/>
        <rFont val="Calibri"/>
        <family val="2"/>
      </rPr>
      <t>cell</t>
    </r>
    <r>
      <rPr>
        <sz val="14"/>
        <color rgb="FF000000"/>
        <rFont val="Kruti Dev 010"/>
      </rPr>
      <t xml:space="preserve"> dks </t>
    </r>
    <r>
      <rPr>
        <sz val="14"/>
        <color rgb="FF000000"/>
        <rFont val="Calibri"/>
        <family val="2"/>
      </rPr>
      <t>delete</t>
    </r>
    <r>
      <rPr>
        <sz val="14"/>
        <color rgb="FF000000"/>
        <rFont val="Kruti Dev 010"/>
      </rPr>
      <t xml:space="preserve"> ugh djsa  u gh </t>
    </r>
    <r>
      <rPr>
        <sz val="14"/>
        <color rgb="FF000000"/>
        <rFont val="Calibri"/>
        <family val="2"/>
      </rPr>
      <t>cut  paste</t>
    </r>
    <r>
      <rPr>
        <sz val="14"/>
        <color rgb="FF000000"/>
        <rFont val="Kruti Dev 010"/>
      </rPr>
      <t xml:space="preserve"> djsaA izfof’V;ksa dks </t>
    </r>
    <r>
      <rPr>
        <sz val="14"/>
        <color rgb="FF000000"/>
        <rFont val="Calibri"/>
        <family val="2"/>
      </rPr>
      <t>delete</t>
    </r>
    <r>
      <rPr>
        <sz val="14"/>
        <color rgb="FF000000"/>
        <rFont val="Kruti Dev 010"/>
      </rPr>
      <t xml:space="preserve"> djus ds fy, </t>
    </r>
    <r>
      <rPr>
        <sz val="14"/>
        <color rgb="FF000000"/>
        <rFont val="Calibri"/>
        <family val="2"/>
      </rPr>
      <t>keyboard</t>
    </r>
    <r>
      <rPr>
        <sz val="14"/>
        <color rgb="FF000000"/>
        <rFont val="Kruti Dev 010"/>
      </rPr>
      <t xml:space="preserve"> ds </t>
    </r>
    <r>
      <rPr>
        <sz val="14"/>
        <color rgb="FF000000"/>
        <rFont val="Calibri"/>
        <family val="2"/>
      </rPr>
      <t xml:space="preserve">delete </t>
    </r>
    <r>
      <rPr>
        <sz val="14"/>
        <color rgb="FF000000"/>
        <rFont val="Kruti Dev 010"/>
      </rPr>
      <t xml:space="preserve">cVu dk iz;ksx djsa vFkok </t>
    </r>
    <r>
      <rPr>
        <sz val="14"/>
        <color rgb="FF000000"/>
        <rFont val="Calibri"/>
        <family val="2"/>
        <scheme val="minor"/>
      </rPr>
      <t>'</t>
    </r>
    <r>
      <rPr>
        <sz val="14"/>
        <color rgb="FF000000"/>
        <rFont val="Cambria"/>
        <family val="1"/>
      </rPr>
      <t>clear content' option</t>
    </r>
    <r>
      <rPr>
        <sz val="14"/>
        <color rgb="FF000000"/>
        <rFont val="Kruti Dev 010"/>
      </rPr>
      <t xml:space="preserve"> dk iz;ksx djsaA</t>
    </r>
  </si>
  <si>
    <r>
      <t xml:space="preserve">izR;sd Nk= dh </t>
    </r>
    <r>
      <rPr>
        <sz val="14"/>
        <color rgb="FF000000"/>
        <rFont val="Times New Roman"/>
        <family val="1"/>
      </rPr>
      <t xml:space="preserve">student data Entry </t>
    </r>
    <r>
      <rPr>
        <sz val="14"/>
        <color rgb="FF000000"/>
        <rFont val="Kruti Dev 010"/>
      </rPr>
      <t xml:space="preserve">dh </t>
    </r>
    <r>
      <rPr>
        <sz val="14"/>
        <color rgb="FF000000"/>
        <rFont val="Times New Roman"/>
        <family val="1"/>
      </rPr>
      <t xml:space="preserve">sheet </t>
    </r>
    <r>
      <rPr>
        <sz val="14"/>
        <color rgb="FF000000"/>
        <rFont val="Kruti Dev 010"/>
      </rPr>
      <t>esa dqy ehfVax o mifLFkfr i`Fkd&amp;i`Fkd MkVk ,UV~zh djsaA</t>
    </r>
  </si>
  <si>
    <t>ekdZ ,UVzh o iw.kkZd dh djrs le; /;ku j[kh tkuh lko/kkuh</t>
  </si>
  <si>
    <r>
      <t xml:space="preserve">Hkwyo”k dksbZ </t>
    </r>
    <r>
      <rPr>
        <sz val="16"/>
        <color rgb="FF7030A0"/>
        <rFont val="Times New Roman"/>
        <family val="1"/>
      </rPr>
      <t xml:space="preserve">errors </t>
    </r>
    <r>
      <rPr>
        <sz val="16"/>
        <color rgb="FF7030A0"/>
        <rFont val="Kruti Dev 010"/>
      </rPr>
      <t xml:space="preserve">mRiUu gksus ij dsoy </t>
    </r>
    <r>
      <rPr>
        <sz val="16"/>
        <color rgb="FF7030A0"/>
        <rFont val="Calibri"/>
        <family val="2"/>
        <scheme val="minor"/>
      </rPr>
      <t>Master sheet &amp; Student Data Entry &amp; Marks Entry sheet</t>
    </r>
    <r>
      <rPr>
        <sz val="16"/>
        <color rgb="FF7030A0"/>
        <rFont val="Times New Roman"/>
        <family val="1"/>
      </rPr>
      <t xml:space="preserve"> </t>
    </r>
    <r>
      <rPr>
        <sz val="16"/>
        <color rgb="FF7030A0"/>
        <rFont val="Kruti Dev 010"/>
      </rPr>
      <t xml:space="preserve"> esa lq/kkj djsa o rduhdh </t>
    </r>
    <r>
      <rPr>
        <sz val="16"/>
        <color rgb="FF7030A0"/>
        <rFont val="Times New Roman"/>
        <family val="1"/>
      </rPr>
      <t>error</t>
    </r>
    <r>
      <rPr>
        <sz val="16"/>
        <color rgb="FF7030A0"/>
        <rFont val="Kruti Dev 010"/>
      </rPr>
      <t xml:space="preserve"> vkus ij iqu% izfof’V;k¡ u djsa] ,d vU; odZcqd </t>
    </r>
    <r>
      <rPr>
        <sz val="16"/>
        <color rgb="FF7030A0"/>
        <rFont val="Times New Roman"/>
        <family val="1"/>
      </rPr>
      <t>copy</t>
    </r>
    <r>
      <rPr>
        <sz val="16"/>
        <color rgb="FF7030A0"/>
        <rFont val="Kruti Dev 010"/>
      </rPr>
      <t xml:space="preserve"> dj mldh izfof’V;ksa dks </t>
    </r>
    <r>
      <rPr>
        <sz val="16"/>
        <color rgb="FF7030A0"/>
        <rFont val="Times New Roman"/>
        <family val="1"/>
      </rPr>
      <t>paste</t>
    </r>
    <r>
      <rPr>
        <sz val="16"/>
        <color rgb="FF7030A0"/>
        <rFont val="Kruti Dev 010"/>
      </rPr>
      <t xml:space="preserve"> djsaA </t>
    </r>
    <r>
      <rPr>
        <sz val="16"/>
        <color rgb="FF7030A0"/>
        <rFont val="Cambria"/>
        <family val="1"/>
        <scheme val="major"/>
      </rPr>
      <t>paste special (paste values) only.</t>
    </r>
  </si>
  <si>
    <r>
      <t xml:space="preserve">rduhdh </t>
    </r>
    <r>
      <rPr>
        <sz val="16"/>
        <color rgb="FF7030A0"/>
        <rFont val="Times New Roman"/>
        <family val="1"/>
      </rPr>
      <t xml:space="preserve">error </t>
    </r>
    <r>
      <rPr>
        <sz val="16"/>
        <color rgb="FF7030A0"/>
        <rFont val="Kruti Dev 010"/>
      </rPr>
      <t xml:space="preserve">vkus ij </t>
    </r>
    <r>
      <rPr>
        <sz val="16"/>
        <color rgb="FF7030A0"/>
        <rFont val="Times New Roman"/>
        <family val="1"/>
      </rPr>
      <t xml:space="preserve">statement of marks </t>
    </r>
    <r>
      <rPr>
        <sz val="16"/>
        <color rgb="FF7030A0"/>
        <rFont val="Kruti Dev 010"/>
      </rPr>
      <t>o</t>
    </r>
    <r>
      <rPr>
        <sz val="16"/>
        <color rgb="FF7030A0"/>
        <rFont val="Times New Roman"/>
        <family val="1"/>
      </rPr>
      <t xml:space="preserve"> progress reports </t>
    </r>
    <r>
      <rPr>
        <sz val="16"/>
        <color rgb="FF7030A0"/>
        <rFont val="Kruti Dev 010"/>
      </rPr>
      <t>ds</t>
    </r>
    <r>
      <rPr>
        <sz val="16"/>
        <color rgb="FF7030A0"/>
        <rFont val="Times New Roman"/>
        <family val="1"/>
      </rPr>
      <t xml:space="preserve">cell </t>
    </r>
    <r>
      <rPr>
        <sz val="16"/>
        <color rgb="FF7030A0"/>
        <rFont val="Kruti Dev 010"/>
      </rPr>
      <t>esa</t>
    </r>
    <r>
      <rPr>
        <sz val="16"/>
        <color rgb="FF7030A0"/>
        <rFont val="Times New Roman"/>
        <family val="1"/>
      </rPr>
      <t>####, frm, value?</t>
    </r>
    <r>
      <rPr>
        <sz val="16"/>
        <color rgb="FF7030A0"/>
        <rFont val="Kruti Dev 010"/>
      </rPr>
      <t>bl izdkj fn[kkbZ nsaxsA</t>
    </r>
  </si>
  <si>
    <r>
      <rPr>
        <sz val="16"/>
        <color rgb="FF7030A0"/>
        <rFont val="Calibri"/>
        <family val="2"/>
        <scheme val="minor"/>
      </rPr>
      <t>Column size</t>
    </r>
    <r>
      <rPr>
        <sz val="16"/>
        <color rgb="FF7030A0"/>
        <rFont val="Times New Roman"/>
        <family val="1"/>
      </rPr>
      <t xml:space="preserve"> </t>
    </r>
    <r>
      <rPr>
        <sz val="16"/>
        <color rgb="FF7030A0"/>
        <rFont val="Kruti Dev 010"/>
      </rPr>
      <t xml:space="preserve">NksVk gksusij </t>
    </r>
    <r>
      <rPr>
        <sz val="16"/>
        <color rgb="FF7030A0"/>
        <rFont val="Times New Roman"/>
        <family val="1"/>
      </rPr>
      <t xml:space="preserve">#### </t>
    </r>
    <r>
      <rPr>
        <sz val="16"/>
        <color rgb="FF7030A0"/>
        <rFont val="Kruti Dev 010"/>
      </rPr>
      <t xml:space="preserve">fn[kkbZ nsxkA ,slh fLFfr esa </t>
    </r>
    <r>
      <rPr>
        <sz val="16"/>
        <color rgb="FF7030A0"/>
        <rFont val="Times New Roman"/>
        <family val="1"/>
      </rPr>
      <t>Column size</t>
    </r>
    <r>
      <rPr>
        <sz val="16"/>
        <color rgb="FF7030A0"/>
        <rFont val="Kruti Dev 010"/>
      </rPr>
      <t xml:space="preserve"> cM+k djsaA</t>
    </r>
  </si>
  <si>
    <t>vU; egRoiw.kZ tkudkjh ¼fizUV djus ds fy,½</t>
  </si>
  <si>
    <r>
      <rPr>
        <sz val="14"/>
        <rFont val="Calibri"/>
        <family val="2"/>
        <scheme val="minor"/>
      </rPr>
      <t>Master sheet &amp; Student Data Entry &amp; Marks Entry sheet</t>
    </r>
    <r>
      <rPr>
        <sz val="14"/>
        <rFont val="Times New Roman"/>
        <family val="1"/>
      </rPr>
      <t xml:space="preserve">  </t>
    </r>
    <r>
      <rPr>
        <sz val="14"/>
        <rFont val="Kruti Dev 010"/>
      </rPr>
      <t xml:space="preserve">dh </t>
    </r>
    <r>
      <rPr>
        <sz val="14"/>
        <rFont val="Times New Roman"/>
        <family val="1"/>
      </rPr>
      <t xml:space="preserve">sheet </t>
    </r>
    <r>
      <rPr>
        <sz val="14"/>
        <rFont val="Kruti Dev 010"/>
      </rPr>
      <t>dks fiazV u djsaA ;g flQZ ,UV~zh ds fy, ,UV~zh QkweZ gSaA</t>
    </r>
  </si>
  <si>
    <t>G.S.S.S. Inderwara, Rani</t>
  </si>
  <si>
    <t>;g ,Dly 'khV esa 100 fo|kfFkZ;ksa dks /;ku esa j[kdj cuk;h x;h gSaA ftllsa odZ djusa esa vkidks nqfo/kk u gksA ;fn vkids Ldwy esa fdlh Hkh d{kk esa fo|kFkhZ 100 lsa de gSa rks vfrfjDr dkye dks gkbM dj ysos vkSj ;fn 100 ls T;knk gSa rks vyx vyx lsD'ku dh odZcqd rS;kj dj ldrs gSaA ;k fQj vki uhpsa fn;s x;s bZesy ,M~zsl ij lsaM dj blds dkye c&lt;ok ldrs gSaA</t>
  </si>
  <si>
    <r>
      <t xml:space="preserve"> ;g odZcqDl d{kk 9 ds fy, mi;qDr gSaA  fo"k; ls lEcfU/k vki </t>
    </r>
    <r>
      <rPr>
        <sz val="16"/>
        <color rgb="FF7030A0"/>
        <rFont val="Cambria"/>
        <family val="1"/>
        <scheme val="major"/>
      </rPr>
      <t>Master sheet</t>
    </r>
    <r>
      <rPr>
        <sz val="16"/>
        <color rgb="FF7030A0"/>
        <rFont val="Kruti Dev 010"/>
      </rPr>
      <t xml:space="preserve"> ij fdlh Hkh rjg dk ifjorZu dj ldrs gSaA vko';drk gksus ij dsoy ,sfPNd fo"k;ksa ds izk;ksfxd o lS)kafrd iw.kkZad Hkh cny ldrs gSaA</t>
    </r>
  </si>
  <si>
    <r>
      <rPr>
        <sz val="14"/>
        <rFont val="Calibri"/>
        <family val="2"/>
        <scheme val="minor"/>
      </rPr>
      <t xml:space="preserve">Statement of Marks, Teacher and cat. wise result,  Result Aggregate </t>
    </r>
    <r>
      <rPr>
        <sz val="14"/>
        <rFont val="Kruti Dev 010"/>
      </rPr>
      <t>dks</t>
    </r>
    <r>
      <rPr>
        <sz val="14"/>
        <rFont val="Times New Roman"/>
        <family val="1"/>
      </rPr>
      <t xml:space="preserve"> legal size / A4 size papers, landscape </t>
    </r>
    <r>
      <rPr>
        <sz val="14"/>
        <rFont val="Kruti Dev 010"/>
      </rPr>
      <t>esa</t>
    </r>
    <r>
      <rPr>
        <sz val="14"/>
        <rFont val="Times New Roman"/>
        <family val="1"/>
      </rPr>
      <t xml:space="preserve"> print </t>
    </r>
    <r>
      <rPr>
        <sz val="14"/>
        <rFont val="Kruti Dev 010"/>
      </rPr>
      <t>djsa o</t>
    </r>
    <r>
      <rPr>
        <sz val="14"/>
        <rFont val="Times New Roman"/>
        <family val="1"/>
      </rPr>
      <t xml:space="preserve"> pages </t>
    </r>
    <r>
      <rPr>
        <sz val="14"/>
        <rFont val="Kruti Dev 010"/>
      </rPr>
      <t xml:space="preserve">dks xksan ls fpidk ldrs gSaA lkFk gh vktdy jksy ist ij Hkh fizUV gksrk gSA vkidh lqfo/kk o ctV ds vuqlkj fizUV djsaA fizaV ls igys vuqi;ksxh </t>
    </r>
    <r>
      <rPr>
        <sz val="14"/>
        <rFont val="Calibri"/>
        <family val="2"/>
        <scheme val="minor"/>
      </rPr>
      <t>rows</t>
    </r>
    <r>
      <rPr>
        <sz val="14"/>
        <rFont val="Kruti Dev 010"/>
      </rPr>
      <t xml:space="preserve"> dks  </t>
    </r>
    <r>
      <rPr>
        <sz val="14"/>
        <rFont val="Calibri"/>
        <family val="2"/>
        <scheme val="minor"/>
      </rPr>
      <t>hide</t>
    </r>
    <r>
      <rPr>
        <sz val="14"/>
        <rFont val="Kruti Dev 010"/>
      </rPr>
      <t xml:space="preserve"> djsaA </t>
    </r>
    <r>
      <rPr>
        <sz val="14"/>
        <rFont val="Calibri"/>
        <family val="2"/>
        <scheme val="minor"/>
      </rPr>
      <t>Hide</t>
    </r>
    <r>
      <rPr>
        <sz val="14"/>
        <rFont val="Kruti Dev 010"/>
      </rPr>
      <t xml:space="preserve"> djus ds fy, vuqi;ksxh </t>
    </r>
    <r>
      <rPr>
        <sz val="14"/>
        <rFont val="Calibri"/>
        <family val="2"/>
        <scheme val="minor"/>
      </rPr>
      <t xml:space="preserve">rows ds header </t>
    </r>
    <r>
      <rPr>
        <sz val="14"/>
        <rFont val="Kruti Dev 010"/>
      </rPr>
      <t>dks</t>
    </r>
    <r>
      <rPr>
        <sz val="14"/>
        <rFont val="Calibri"/>
        <family val="2"/>
        <scheme val="minor"/>
      </rPr>
      <t xml:space="preserve"> select</t>
    </r>
    <r>
      <rPr>
        <sz val="14"/>
        <rFont val="Kruti Dev 010"/>
      </rPr>
      <t xml:space="preserve"> dj </t>
    </r>
    <r>
      <rPr>
        <sz val="14"/>
        <rFont val="Calibri"/>
        <family val="2"/>
        <scheme val="minor"/>
      </rPr>
      <t>right click</t>
    </r>
    <r>
      <rPr>
        <sz val="14"/>
        <rFont val="Kruti Dev 010"/>
      </rPr>
      <t xml:space="preserve"> djsa o </t>
    </r>
    <r>
      <rPr>
        <sz val="14"/>
        <rFont val="Calibri"/>
        <family val="2"/>
        <scheme val="minor"/>
      </rPr>
      <t xml:space="preserve">hide option </t>
    </r>
    <r>
      <rPr>
        <sz val="14"/>
        <rFont val="Kruti Dev 010"/>
      </rPr>
      <t xml:space="preserve">ij </t>
    </r>
    <r>
      <rPr>
        <sz val="14"/>
        <rFont val="Calibri"/>
        <family val="2"/>
        <scheme val="minor"/>
      </rPr>
      <t>click</t>
    </r>
    <r>
      <rPr>
        <sz val="14"/>
        <rFont val="Kruti Dev 010"/>
      </rPr>
      <t xml:space="preserve"> djsaA Ikzxfr i= dks </t>
    </r>
    <r>
      <rPr>
        <sz val="14"/>
        <rFont val="Calibri"/>
        <family val="2"/>
        <scheme val="minor"/>
      </rPr>
      <t>print</t>
    </r>
    <r>
      <rPr>
        <sz val="14"/>
        <rFont val="Kruti Dev 010"/>
      </rPr>
      <t xml:space="preserve"> djus gsrq isij lkbTk+ </t>
    </r>
    <r>
      <rPr>
        <sz val="14"/>
        <rFont val="Calibri"/>
        <family val="2"/>
        <scheme val="minor"/>
      </rPr>
      <t xml:space="preserve">A4 size </t>
    </r>
    <r>
      <rPr>
        <sz val="14"/>
        <rFont val="Kruti Dev 010"/>
      </rPr>
      <t xml:space="preserve"> esa fizUV djsaA</t>
    </r>
  </si>
  <si>
    <t xml:space="preserve">Arts </t>
  </si>
  <si>
    <t>ACCOUNTANCY</t>
  </si>
  <si>
    <t>AGRICULTURE</t>
  </si>
  <si>
    <t>BIOLOGY</t>
  </si>
  <si>
    <t>BUSINESS STUDIES</t>
  </si>
  <si>
    <t>CHEMISTRY</t>
  </si>
  <si>
    <t>COMPUTER SCIENCE</t>
  </si>
  <si>
    <t>DRAWING</t>
  </si>
  <si>
    <t>ECONOMICS</t>
  </si>
  <si>
    <t>ENGLISH LITERATURE</t>
  </si>
  <si>
    <t>FARSI LITERATURE</t>
  </si>
  <si>
    <t>GEO SCIENCE</t>
  </si>
  <si>
    <t>GEOGRAPHY</t>
  </si>
  <si>
    <t>GUJRATI LITERATURE</t>
  </si>
  <si>
    <t>HINDI LITERATURE</t>
  </si>
  <si>
    <t>HISTORY</t>
  </si>
  <si>
    <t>HOME SCIENCE</t>
  </si>
  <si>
    <t>INFORMATION PRACTICE</t>
  </si>
  <si>
    <t>MATHEMATICS</t>
  </si>
  <si>
    <t>MULTIMEDIA WEB TECH</t>
  </si>
  <si>
    <t>PHILOSOPHY</t>
  </si>
  <si>
    <t>PHYSICS</t>
  </si>
  <si>
    <t>POLITICAL SCIENCE</t>
  </si>
  <si>
    <t>PRAKRIT LITERATURE</t>
  </si>
  <si>
    <t>PSYCHOLOGY</t>
  </si>
  <si>
    <t>PUBLIC ADMINISTRATION</t>
  </si>
  <si>
    <t>PUNJABI LITERATURE</t>
  </si>
  <si>
    <t>RAJASTHANI LITERATURE</t>
  </si>
  <si>
    <t>SANSKRIT LITERATURE</t>
  </si>
  <si>
    <t>SHORT HAND (ENGLISH)</t>
  </si>
  <si>
    <t>SHORT HAND (HINDI)</t>
  </si>
  <si>
    <t>SINDHI LITERATURE</t>
  </si>
  <si>
    <t>SOCIOLOGY</t>
  </si>
  <si>
    <t>TYPING (ENGLISH)</t>
  </si>
  <si>
    <t>TYPING</t>
  </si>
  <si>
    <t>URDU LITERATURE</t>
  </si>
  <si>
    <t>t; xq:nso oklqnso th egkjkt</t>
  </si>
  <si>
    <t>vko';d funsZ'k</t>
  </si>
  <si>
    <t>oS-1</t>
  </si>
  <si>
    <t>oS-3</t>
  </si>
  <si>
    <t>oS-2</t>
  </si>
  <si>
    <t>oS-4</t>
  </si>
  <si>
    <t>Hindi</t>
  </si>
  <si>
    <t>English</t>
  </si>
  <si>
    <r>
      <rPr>
        <b/>
        <sz val="24"/>
        <color rgb="FF0000FF"/>
        <rFont val="Wingdings"/>
        <charset val="2"/>
      </rPr>
      <t>E</t>
    </r>
    <r>
      <rPr>
        <b/>
        <sz val="12"/>
        <color rgb="FF0000FF"/>
        <rFont val="Calibri"/>
        <family val="2"/>
        <scheme val="minor"/>
      </rPr>
      <t xml:space="preserve">If you want Class Promoted Certificate of any student 9th Class , you must be write Roll No. in Yellow Colour Cell        </t>
    </r>
    <r>
      <rPr>
        <b/>
        <sz val="12"/>
        <color rgb="FFFF0000"/>
        <rFont val="Calibri"/>
        <family val="2"/>
        <scheme val="minor"/>
      </rPr>
      <t xml:space="preserve">      </t>
    </r>
    <r>
      <rPr>
        <b/>
        <sz val="12"/>
        <color rgb="FFBF11B3"/>
        <rFont val="Calibri"/>
        <family val="2"/>
        <scheme val="minor"/>
      </rPr>
      <t xml:space="preserve">Either Move Form Develover Tab Butten          </t>
    </r>
    <r>
      <rPr>
        <b/>
        <sz val="12"/>
        <color rgb="FFFFFF00"/>
        <rFont val="Calibri"/>
        <family val="2"/>
        <scheme val="minor"/>
      </rPr>
      <t>If you want Blank Format , Remove Entry From Yellow Cell.</t>
    </r>
  </si>
  <si>
    <t>Total Meeting</t>
  </si>
  <si>
    <t>Total Attendance</t>
  </si>
  <si>
    <r>
      <rPr>
        <b/>
        <sz val="12"/>
        <color rgb="FF0000FF"/>
        <rFont val="Wingdings"/>
        <charset val="2"/>
      </rPr>
      <t xml:space="preserve">E  </t>
    </r>
    <r>
      <rPr>
        <b/>
        <sz val="12"/>
        <color rgb="FF0000FF"/>
        <rFont val="Calibri"/>
        <family val="2"/>
        <scheme val="minor"/>
      </rPr>
      <t xml:space="preserve">All Entries in this sheet have to be done by copy paste from the SHALA DARPAN.                                              You must visit shala darpan Download section and download student DATA. You can cut paste needed data    </t>
    </r>
    <r>
      <rPr>
        <b/>
        <sz val="12"/>
        <color rgb="FFB41C8C"/>
        <rFont val="Calibri"/>
        <family val="2"/>
        <scheme val="minor"/>
      </rPr>
      <t xml:space="preserve">You fill Student attendance till 19 March Lock down Date. </t>
    </r>
  </si>
  <si>
    <t>NA</t>
  </si>
  <si>
    <t>School Name :-</t>
  </si>
  <si>
    <t>School DISE Code :-</t>
  </si>
  <si>
    <t>School Short Name :-</t>
  </si>
  <si>
    <t>Date of result declaration:-</t>
  </si>
  <si>
    <t>School Semis Code :-</t>
  </si>
  <si>
    <t>Medium :-</t>
  </si>
  <si>
    <t>Principal Name :-</t>
  </si>
  <si>
    <r>
      <rPr>
        <b/>
        <i/>
        <sz val="16"/>
        <color theme="0" tint="-0.14999847407452621"/>
        <rFont val="Calibri"/>
        <family val="2"/>
        <scheme val="minor"/>
      </rPr>
      <t>Principal's</t>
    </r>
    <r>
      <rPr>
        <b/>
        <i/>
        <sz val="14"/>
        <color theme="0" tint="-0.14999847407452621"/>
        <rFont val="Calibri"/>
        <family val="2"/>
        <scheme val="minor"/>
      </rPr>
      <t xml:space="preserve">  Mobile No. :-</t>
    </r>
  </si>
  <si>
    <t>Exam Incharge  :-</t>
  </si>
  <si>
    <r>
      <rPr>
        <b/>
        <i/>
        <sz val="16"/>
        <color theme="0" tint="-0.14999847407452621"/>
        <rFont val="Calibri"/>
        <family val="2"/>
        <scheme val="minor"/>
      </rPr>
      <t>Result Checker</t>
    </r>
    <r>
      <rPr>
        <b/>
        <i/>
        <sz val="14"/>
        <color theme="0" tint="-0.14999847407452621"/>
        <rFont val="Calibri"/>
        <family val="2"/>
        <scheme val="minor"/>
      </rPr>
      <t xml:space="preserve"> :-</t>
    </r>
  </si>
  <si>
    <t>Governt Senior Secondary School INDERWARA</t>
  </si>
  <si>
    <t>Heeralal Jat</t>
  </si>
  <si>
    <t>MISHRILAL</t>
  </si>
  <si>
    <t>Mahendra Patel</t>
  </si>
  <si>
    <t>Class Teacher 11th :-</t>
  </si>
  <si>
    <t>Bhagwan Singh</t>
  </si>
  <si>
    <t>Faculty :-</t>
  </si>
  <si>
    <t>Section :-</t>
  </si>
  <si>
    <r>
      <t xml:space="preserve"> </t>
    </r>
    <r>
      <rPr>
        <b/>
        <i/>
        <sz val="16"/>
        <color rgb="FFFFFF00"/>
        <rFont val="Calibri"/>
        <family val="2"/>
        <scheme val="minor"/>
      </rPr>
      <t>School Detail</t>
    </r>
  </si>
  <si>
    <t>Com. Hindi</t>
  </si>
  <si>
    <t>Com. English</t>
  </si>
  <si>
    <t>Mangilal Rangi</t>
  </si>
  <si>
    <t>Kalyan Singh</t>
  </si>
  <si>
    <t>Session</t>
  </si>
  <si>
    <t>S. N.</t>
  </si>
  <si>
    <t>Roll No.</t>
  </si>
  <si>
    <t>Student Sr. No.</t>
  </si>
  <si>
    <t>Date of Birth</t>
  </si>
  <si>
    <t>RESULT ENTRY SHEET</t>
  </si>
  <si>
    <t>Student Name</t>
  </si>
  <si>
    <t>Seasonal Exam</t>
  </si>
  <si>
    <t>1st Test</t>
  </si>
  <si>
    <t>2nd Test</t>
  </si>
  <si>
    <t>3rd Test</t>
  </si>
  <si>
    <t>Half yearly</t>
  </si>
  <si>
    <t>Achieved for Overall performance of the student in academic activities</t>
  </si>
  <si>
    <t>Half yearly TH.</t>
  </si>
  <si>
    <t>Half yearly Prac.</t>
  </si>
  <si>
    <t>Weightage of Test</t>
  </si>
  <si>
    <t xml:space="preserve">Half Yearly </t>
  </si>
  <si>
    <t>Weightage of H.Y.</t>
  </si>
  <si>
    <t>Sub. Total</t>
  </si>
  <si>
    <t xml:space="preserve">Total Half Yearly </t>
  </si>
  <si>
    <t>Co-educational activity</t>
  </si>
  <si>
    <t>option - 1</t>
  </si>
  <si>
    <t>option - 2</t>
  </si>
  <si>
    <t>option - 3</t>
  </si>
  <si>
    <t>option - 4</t>
  </si>
  <si>
    <t>Grace</t>
  </si>
  <si>
    <t>Failed Subject</t>
  </si>
  <si>
    <t>Supp. Subject</t>
  </si>
  <si>
    <t>By Grace Subject</t>
  </si>
  <si>
    <t>Distinction Subject</t>
  </si>
  <si>
    <t>Result</t>
  </si>
  <si>
    <t>Specifications</t>
  </si>
  <si>
    <t>Main Exam. Result</t>
  </si>
  <si>
    <t>Pass/ By grace Pass/ Supp. / Failed</t>
  </si>
  <si>
    <t xml:space="preserve">Grand Total </t>
  </si>
  <si>
    <t>Div.</t>
  </si>
  <si>
    <t>Percent</t>
  </si>
  <si>
    <t>Position in Class</t>
  </si>
  <si>
    <t>Aggregate result of the class</t>
  </si>
  <si>
    <t>No. of students appeared</t>
  </si>
  <si>
    <t>re-exam.</t>
  </si>
  <si>
    <t>students failed in Main Exam</t>
  </si>
  <si>
    <t>Pass in Supp./Re-exam</t>
  </si>
  <si>
    <t>Subject Name</t>
  </si>
  <si>
    <t>Name Of Subject Teacher</t>
  </si>
  <si>
    <t>Division</t>
  </si>
  <si>
    <t>Percentage</t>
  </si>
  <si>
    <t>No. of students failed</t>
  </si>
  <si>
    <t>Absence</t>
  </si>
  <si>
    <t>No. of students for re-exam.</t>
  </si>
  <si>
    <t>Date of result declaration</t>
  </si>
  <si>
    <t>Signature of the maker</t>
  </si>
  <si>
    <t>Signature of the class teacher</t>
  </si>
  <si>
    <t>Signature of the checker</t>
  </si>
  <si>
    <t>Signature of the exam. Incharge</t>
  </si>
  <si>
    <t>Signature of the Head of the Institution</t>
  </si>
  <si>
    <t>Total appeared</t>
  </si>
  <si>
    <t xml:space="preserve">1st Dive </t>
  </si>
  <si>
    <t>2nd Div.</t>
  </si>
  <si>
    <t>3rd Div.</t>
  </si>
  <si>
    <t>Total Pass</t>
  </si>
  <si>
    <t>Failed</t>
  </si>
  <si>
    <t>Pass %</t>
  </si>
  <si>
    <t>Re-Exam</t>
  </si>
  <si>
    <t>NSO</t>
  </si>
  <si>
    <t>Promoted</t>
  </si>
  <si>
    <t>SUBJECT-WISE RESULT OF THE CLASS</t>
  </si>
  <si>
    <t>Subject Teacher</t>
  </si>
  <si>
    <t>Subject</t>
  </si>
  <si>
    <t>NO. OF SUBJECTS APPEARED</t>
  </si>
  <si>
    <t>Passed</t>
  </si>
  <si>
    <t>Distinction</t>
  </si>
  <si>
    <t>1st div</t>
  </si>
  <si>
    <t>2nd Div</t>
  </si>
  <si>
    <t>3rd Div</t>
  </si>
  <si>
    <t>Class Promoted</t>
  </si>
  <si>
    <t>RESULT CATEGORY-WISE</t>
  </si>
  <si>
    <t>Details</t>
  </si>
  <si>
    <t>First Division</t>
  </si>
  <si>
    <t>Second Division</t>
  </si>
  <si>
    <t>Third Division</t>
  </si>
  <si>
    <t>Total Passed</t>
  </si>
  <si>
    <t>Pass percentage</t>
  </si>
  <si>
    <t>No. of NSO</t>
  </si>
  <si>
    <t>Appeared</t>
  </si>
  <si>
    <t>First Div.</t>
  </si>
  <si>
    <t>Second Div.</t>
  </si>
  <si>
    <t>Third Div.</t>
  </si>
  <si>
    <t>Total promotad Class</t>
  </si>
  <si>
    <t>total passed</t>
  </si>
  <si>
    <t>Pass Percentage</t>
  </si>
  <si>
    <t>Main Exam</t>
  </si>
  <si>
    <t>D.O.B.</t>
  </si>
  <si>
    <t>Name of Students</t>
  </si>
  <si>
    <t>marks obtained</t>
  </si>
  <si>
    <t>Position in the Class</t>
  </si>
  <si>
    <t>Sr. No.</t>
  </si>
  <si>
    <t>S.R. No.</t>
  </si>
  <si>
    <t>Cat.</t>
  </si>
  <si>
    <t>Progress Report</t>
  </si>
  <si>
    <t>Faculty</t>
  </si>
  <si>
    <t xml:space="preserve">Students Name :- </t>
  </si>
  <si>
    <t>Father's Name</t>
  </si>
  <si>
    <t>Mother's Name</t>
  </si>
  <si>
    <t>D. O. B.</t>
  </si>
  <si>
    <t>Aditional Subject</t>
  </si>
  <si>
    <t>Test / Exam</t>
  </si>
  <si>
    <t>First test</t>
  </si>
  <si>
    <t>Second test</t>
  </si>
  <si>
    <t>Third test</t>
  </si>
  <si>
    <t>Test Total</t>
  </si>
  <si>
    <t>Half Yearly Exam TH.</t>
  </si>
  <si>
    <t>Half Yearly Exam Prac.</t>
  </si>
  <si>
    <t xml:space="preserve">Total Half Yearly Exam </t>
  </si>
  <si>
    <t>Sub. Result</t>
  </si>
  <si>
    <t>Sub. Div.</t>
  </si>
  <si>
    <t>Total Marks Obtained</t>
  </si>
  <si>
    <t>Total MAX. Marks</t>
  </si>
  <si>
    <t>Date of Res. Declaration</t>
  </si>
  <si>
    <t>Grade</t>
  </si>
  <si>
    <t>Class Position</t>
  </si>
  <si>
    <t>Detail Of Exam Result</t>
  </si>
  <si>
    <t>Rajasthan Govt.  (Education Department)</t>
  </si>
  <si>
    <t>School Promoted Certificate</t>
  </si>
  <si>
    <t>Roll No. :-</t>
  </si>
  <si>
    <t>Scholar No. :-</t>
  </si>
  <si>
    <t>Session :  2019-20</t>
  </si>
  <si>
    <t>Class : 11th</t>
  </si>
  <si>
    <t>This is Certified that</t>
  </si>
  <si>
    <t>(Stusents's Name) Son/Daughter</t>
  </si>
  <si>
    <t>(Mother Name)</t>
  </si>
  <si>
    <t>(Father Name)   Class</t>
  </si>
  <si>
    <t>Date Of Birth</t>
  </si>
  <si>
    <t>School Name</t>
  </si>
  <si>
    <t xml:space="preserve">Is Promoted </t>
  </si>
  <si>
    <t>For Next Class 12th.</t>
  </si>
  <si>
    <t xml:space="preserve">This certificate will be valid for qualification/Completion </t>
  </si>
  <si>
    <t>of class</t>
  </si>
  <si>
    <t>and admission in the Next Class.</t>
  </si>
  <si>
    <t>Date :</t>
  </si>
  <si>
    <t>UDISE Code :</t>
  </si>
  <si>
    <t>You Tube Channel Link :-</t>
  </si>
  <si>
    <t>https://www.youtube.com/c/Heeralaljat</t>
  </si>
  <si>
    <r>
      <t xml:space="preserve">bl ,Dly izksxzke dh flD;qfjVh ds fy, odZ'khV dh tks fjiksVZ lsD'ku gSa] ogka vuykWd gsrq </t>
    </r>
    <r>
      <rPr>
        <b/>
        <sz val="14"/>
        <color rgb="FFFF0000"/>
        <rFont val="Calibri"/>
        <family val="2"/>
        <scheme val="minor"/>
      </rPr>
      <t xml:space="preserve">class11 </t>
    </r>
    <r>
      <rPr>
        <b/>
        <sz val="14"/>
        <color rgb="FFFF0000"/>
        <rFont val="Kruti Dev 010"/>
      </rPr>
      <t>ikloMZ gSaA</t>
    </r>
  </si>
  <si>
    <t>Th.</t>
  </si>
  <si>
    <t>Pract.</t>
  </si>
  <si>
    <t>Int Ass.</t>
  </si>
  <si>
    <t>Code</t>
  </si>
  <si>
    <t>AGRICULTURE BIOLOGY</t>
  </si>
  <si>
    <t>AGRICULTURE CHEMISTRY</t>
  </si>
  <si>
    <t>INFORMATION TECHNOLOGY AND PROCESSING 1</t>
  </si>
  <si>
    <t>Practical Optional Subject List</t>
  </si>
  <si>
    <t>T</t>
  </si>
  <si>
    <t>ENVIRONMENTAL STUDIES</t>
  </si>
  <si>
    <t>PHYSICAL EDUCATION</t>
  </si>
  <si>
    <t>Thoery Optional Subject List</t>
  </si>
  <si>
    <t xml:space="preserve">MUSIC VOCAL </t>
  </si>
  <si>
    <t>SP</t>
  </si>
  <si>
    <t xml:space="preserve">DANCE KATTHAK </t>
  </si>
  <si>
    <t>MUSIC INSTR. DILRUBA</t>
  </si>
  <si>
    <t>MUSIC INSTR. FLUTE</t>
  </si>
  <si>
    <t>MUSIC INSTR. GUITAR</t>
  </si>
  <si>
    <t>MUSIC INSTR. PKHAAVAJ</t>
  </si>
  <si>
    <t>MUSIC INSTR. SAROD</t>
  </si>
  <si>
    <t>MUSIC INSTR. SITARA</t>
  </si>
  <si>
    <t>MUSIC INSTR. TABLA</t>
  </si>
  <si>
    <t>Special Practical Optional Subject List</t>
  </si>
  <si>
    <t>Othet Practical Optional Subject List</t>
  </si>
  <si>
    <t>TYPING HINDI</t>
  </si>
  <si>
    <t>OPS</t>
  </si>
  <si>
    <t>AUTOMOBILE</t>
  </si>
  <si>
    <t>VC</t>
  </si>
  <si>
    <t>BEAUTY AND HEALTH</t>
  </si>
  <si>
    <t>DRESS DESIGNING AND HOME DECORATION</t>
  </si>
  <si>
    <t>ELECTRICALS AND ELECTRONICS</t>
  </si>
  <si>
    <t>HEALTH CARE</t>
  </si>
  <si>
    <t>INFORMATION TECHNOLOGY Ites</t>
  </si>
  <si>
    <t>MICRO IRRIGATION SYSTEM</t>
  </si>
  <si>
    <t>PERSONAL SECURITY</t>
  </si>
  <si>
    <t>RETAIL SALE</t>
  </si>
  <si>
    <t>TOURISM AND TRAVEL</t>
  </si>
  <si>
    <t>CODE</t>
  </si>
  <si>
    <t>CONT. ASSMNT.</t>
  </si>
  <si>
    <t>Overall performance of the student</t>
  </si>
  <si>
    <t>OPTIONAL 1</t>
  </si>
  <si>
    <t>OPTIONAL 2</t>
  </si>
  <si>
    <t>OPTIONAL 3</t>
  </si>
  <si>
    <t>Additional</t>
  </si>
  <si>
    <t>OPTIONAL 4</t>
  </si>
  <si>
    <t>Heera lal jat</t>
  </si>
  <si>
    <t xml:space="preserve"> Students Attendance Detail </t>
  </si>
  <si>
    <t>Sub.</t>
  </si>
  <si>
    <t>App.</t>
  </si>
  <si>
    <t>1st</t>
  </si>
  <si>
    <t>2nd</t>
  </si>
  <si>
    <t>3rd</t>
  </si>
  <si>
    <t>pro.</t>
  </si>
  <si>
    <t>Jivan Kausal</t>
  </si>
  <si>
    <t>Sub. Grade</t>
  </si>
  <si>
    <t>Bhagwan singh</t>
  </si>
  <si>
    <t>Manhendra patel</t>
  </si>
  <si>
    <t>Rajiv</t>
  </si>
  <si>
    <t>Kamlesh</t>
  </si>
  <si>
    <t>mangi lal rangi</t>
  </si>
  <si>
    <t xml:space="preserve">Bhalaram </t>
  </si>
  <si>
    <t>HINDI</t>
  </si>
  <si>
    <t>ENGLISH</t>
  </si>
  <si>
    <t>Sub.T.</t>
  </si>
  <si>
    <t>JEEVAN KAUSHAL</t>
  </si>
  <si>
    <t>Subject Code</t>
  </si>
  <si>
    <t>Mishri lal</t>
  </si>
  <si>
    <r>
      <t xml:space="preserve">vki bl fjtYV 'khV esa izR;sd ladk;okj vyx &amp; vyx 'khV dks la/kkj.k dj ldrsa gSaA bl 'khV esa vf/kdre 100 fo|kfFkZ;ksa dk MkVk la/kkfjr gksxkA vf/kd la[;k gksus ij vki lasD'kuokj 'khV la/kkfjr dj ldrsa gSaA  oSdfYid fo"k;ksa dh lwph lkeus ns j[kh gSaA blds vykok dksbZ fo"k; gks rks vki uhps </t>
    </r>
    <r>
      <rPr>
        <b/>
        <sz val="15"/>
        <color theme="0"/>
        <rFont val="Kruti Dev 010"/>
      </rPr>
      <t xml:space="preserve">lQsn dkye esa ,M </t>
    </r>
    <r>
      <rPr>
        <b/>
        <sz val="15"/>
        <color rgb="FF00B050"/>
        <rFont val="Kruti Dev 010"/>
      </rPr>
      <t>dj ldrsa gSaA d{kk o l= fy[kus ds fy, vkIlu ekdZ ,UV~zh 'khV ij ns j[kk gSaA 'kkyk niZ.k ls  fjtYV fjiksVZ ls d{kk 11 ds LVqMsUV dk MkVk  MkmuyksM  djusa ds ckn lEiw.kZ 'khV dksa ,d lkFk dkih djusa ds ckn vki bl izksxzke dh</t>
    </r>
    <r>
      <rPr>
        <b/>
        <sz val="15"/>
        <color rgb="FFFF0000"/>
        <rFont val="Calibri"/>
        <family val="2"/>
        <scheme val="minor"/>
      </rPr>
      <t xml:space="preserve">  SD Data Paste Sheet</t>
    </r>
    <r>
      <rPr>
        <b/>
        <sz val="15"/>
        <color rgb="FF00B050"/>
        <rFont val="Kruti Dev 010"/>
      </rPr>
      <t xml:space="preserve"> ij ek= isLV dj ldrs gSaA T;knk VkbZfiax dh t:jr ugh iMsxhA dke vklku dh fn;k x;k gSaA ckdh dgha ij le&gt; esa u vkosa rks ;w V;wc fofM;ksa ns[k ldrsa gSaA</t>
    </r>
  </si>
  <si>
    <t>fo|ky; dk uke fgUnh esa %&amp;</t>
  </si>
  <si>
    <t>jktdh; mPp ek/;fed fo|ky; bUnjokM+k] jkuh ¼ikyh</t>
  </si>
  <si>
    <t>S.No</t>
  </si>
  <si>
    <t>ROLL. NO.</t>
  </si>
  <si>
    <t>SR. NO.</t>
  </si>
  <si>
    <t>DATE OF BIRTH</t>
  </si>
  <si>
    <t>Name of Student</t>
  </si>
  <si>
    <t>Girl</t>
  </si>
  <si>
    <t>10-04-2003</t>
  </si>
  <si>
    <t>11-03-2005</t>
  </si>
  <si>
    <t>Boy</t>
  </si>
  <si>
    <t>05-08-2004</t>
  </si>
  <si>
    <t>08-05-2004</t>
  </si>
  <si>
    <t>25-03-2003</t>
  </si>
  <si>
    <t>24-10-2003</t>
  </si>
  <si>
    <t>27-10-2003</t>
  </si>
  <si>
    <t>03-09-2003</t>
  </si>
  <si>
    <t>04-09-2003</t>
  </si>
  <si>
    <t xml:space="preserve">DHALA RAM </t>
  </si>
  <si>
    <t xml:space="preserve">SARSVATI </t>
  </si>
  <si>
    <t>12-05-2003</t>
  </si>
  <si>
    <t>07-04-2004</t>
  </si>
  <si>
    <t>05-04-2004</t>
  </si>
  <si>
    <t>04-05-2002</t>
  </si>
  <si>
    <t>18-01-2004</t>
  </si>
  <si>
    <t>10-07-2004</t>
  </si>
  <si>
    <t>GANPAT SINGH</t>
  </si>
  <si>
    <t>izxfr i=</t>
  </si>
  <si>
    <t xml:space="preserve">izxfr i=  l= </t>
  </si>
  <si>
    <t>ukekad%</t>
  </si>
  <si>
    <t>izos'kkad%</t>
  </si>
  <si>
    <t>tUe fnukad%</t>
  </si>
  <si>
    <t>Nk=@Nk=k dk uke%</t>
  </si>
  <si>
    <t>firk dk uke%</t>
  </si>
  <si>
    <t>ekrk dk uke%</t>
  </si>
  <si>
    <t>ladk;</t>
  </si>
  <si>
    <t>d{kk</t>
  </si>
  <si>
    <t>fo"k;%</t>
  </si>
  <si>
    <t>ij[k@ ijh{kk</t>
  </si>
  <si>
    <t>izFke</t>
  </si>
  <si>
    <t>f}rh;</t>
  </si>
  <si>
    <t>r`rh;</t>
  </si>
  <si>
    <t>rhu ij[k ;ksx</t>
  </si>
  <si>
    <t>rhu ij[k dk Hkkjkad</t>
  </si>
  <si>
    <t>v)Z ok- ijh{kk lS)k-</t>
  </si>
  <si>
    <t>v)Z ok- ijh{kk izk;kS-</t>
  </si>
  <si>
    <t>v)Z okf"kZd ds Hkkjkad</t>
  </si>
  <si>
    <t>lg 'kSf{kd xfrfof/k ,oa l= esa fo|kFkhZ ds lexz izn'ku gsrq izkIrkad</t>
  </si>
  <si>
    <t xml:space="preserve">loZ ;ksx izkIRkkad </t>
  </si>
  <si>
    <t>vfrfjDr fo"k;</t>
  </si>
  <si>
    <t xml:space="preserve"> dqy izkIrkad</t>
  </si>
  <si>
    <t xml:space="preserve"> dqy iw.kkZad</t>
  </si>
  <si>
    <t>ifj.kke ?kks"k.kk fnukad</t>
  </si>
  <si>
    <t>dqy fefVax</t>
  </si>
  <si>
    <t>dqy mi-</t>
  </si>
  <si>
    <t>Js.kh</t>
  </si>
  <si>
    <t>d{kk esa LFkku</t>
  </si>
  <si>
    <t>gLrk{kj d{kk/;kid</t>
  </si>
  <si>
    <t>gLrk{kj ijh{kk izHkkjh</t>
  </si>
  <si>
    <t>gLrk{kj tk¡pdrkZ</t>
  </si>
  <si>
    <t>gLrk{kj laLFkk izz/kku</t>
  </si>
  <si>
    <t>ijh{kk ifj.kke</t>
  </si>
  <si>
    <t>vki 'kkyk niZ.k ds fjtYV lsD'ku esa tkdj fjtYV fjiksVZ ls d{kk 11 ds LVqMsUV MkVk MkmuyksM djds lh/ks gh ,lMh MkVk isLV 'khV ij dkWih iwjh 'khV dks isLV dj ldrs gSaA tks fd gekjs ;w V;qc fofM;ksa esa iw.kZ fMVsy ds lkFk crk;k x;k gSa A</t>
  </si>
  <si>
    <r>
      <t xml:space="preserve">mlds ckn </t>
    </r>
    <r>
      <rPr>
        <b/>
        <sz val="16"/>
        <color theme="1" tint="4.9989318521683403E-2"/>
        <rFont val="Kruti Dev 010"/>
      </rPr>
      <t>LVqMsUV MkVk ,UV~zh 'khV</t>
    </r>
    <r>
      <rPr>
        <sz val="14"/>
        <color theme="1" tint="4.9989318521683403E-2"/>
        <rFont val="Kruti Dev 010"/>
      </rPr>
      <t xml:space="preserve"> ij tk;s vkSj dsoy ek= mifLFkfr ds dkye dh iwfrZ dj ysos A ckdh dke gks pqdk gSaA</t>
    </r>
  </si>
  <si>
    <t>vkxs dh 'khV tks vkids fjiksZV lsD'ku gSaA ;g lHkh ,4 lkbZt ds isij ij O;ofFkr dh gqbZ gSaA ekdZ'khV okyh 'khV ij vki izR;sd Nk= dh jksy uaEcj ds vuqlkj ekdZ'khV tujsV dj ldrs gSaA</t>
  </si>
  <si>
    <r>
      <t>izR;sd odZcqd esa</t>
    </r>
    <r>
      <rPr>
        <sz val="14"/>
        <color rgb="FF0033CC"/>
        <rFont val="Times New Roman"/>
        <family val="1"/>
      </rPr>
      <t xml:space="preserve"> krutidev 10 </t>
    </r>
    <r>
      <rPr>
        <sz val="14"/>
        <color rgb="FF000000"/>
        <rFont val="Kruti Dev 010"/>
      </rPr>
      <t>fgUnh</t>
    </r>
    <r>
      <rPr>
        <sz val="14"/>
        <color rgb="FF0033CC"/>
        <rFont val="Times New Roman"/>
        <family val="1"/>
      </rPr>
      <t xml:space="preserve"> font </t>
    </r>
    <r>
      <rPr>
        <sz val="14"/>
        <color rgb="FF000000"/>
        <rFont val="Kruti Dev 010"/>
      </rPr>
      <t>o</t>
    </r>
    <r>
      <rPr>
        <sz val="14"/>
        <color rgb="FF0033CC"/>
        <rFont val="Times New Roman"/>
        <family val="1"/>
      </rPr>
      <t xml:space="preserve"> calibri &amp; Cambria English font </t>
    </r>
    <r>
      <rPr>
        <sz val="14"/>
        <color rgb="FF000000"/>
        <rFont val="Kruti Dev 010"/>
      </rPr>
      <t xml:space="preserve">dk iz;ksx fd;k x;k gSA ;fn mDr </t>
    </r>
    <r>
      <rPr>
        <sz val="14"/>
        <color rgb="FF0033CC"/>
        <rFont val="Times New Roman"/>
        <family val="1"/>
      </rPr>
      <t xml:space="preserve">font </t>
    </r>
    <r>
      <rPr>
        <sz val="14"/>
        <color rgb="FF000000"/>
        <rFont val="Kruti Dev 010"/>
      </rPr>
      <t xml:space="preserve">vkids </t>
    </r>
    <r>
      <rPr>
        <sz val="14"/>
        <color rgb="FF0033CC"/>
        <rFont val="Times New Roman"/>
        <family val="1"/>
      </rPr>
      <t xml:space="preserve">computer </t>
    </r>
    <r>
      <rPr>
        <sz val="14"/>
        <color rgb="FF000000"/>
        <rFont val="Kruti Dev 010"/>
      </rPr>
      <t>esa</t>
    </r>
    <r>
      <rPr>
        <sz val="14"/>
        <color rgb="FF0033CC"/>
        <rFont val="Times New Roman"/>
        <family val="1"/>
      </rPr>
      <t xml:space="preserve"> installed </t>
    </r>
    <r>
      <rPr>
        <sz val="14"/>
        <color rgb="FF000000"/>
        <rFont val="Kruti Dev 010"/>
      </rPr>
      <t>u gksa rks</t>
    </r>
    <r>
      <rPr>
        <sz val="14"/>
        <color rgb="FF0033CC"/>
        <rFont val="Times New Roman"/>
        <family val="1"/>
      </rPr>
      <t xml:space="preserve"> website </t>
    </r>
    <r>
      <rPr>
        <sz val="14"/>
        <color rgb="FF000000"/>
        <rFont val="Kruti Dev 010"/>
      </rPr>
      <t>ls</t>
    </r>
    <r>
      <rPr>
        <sz val="14"/>
        <color rgb="FF0033CC"/>
        <rFont val="Times New Roman"/>
        <family val="1"/>
      </rPr>
      <t xml:space="preserve"> download </t>
    </r>
    <r>
      <rPr>
        <sz val="14"/>
        <color rgb="FF000000"/>
        <rFont val="Kruti Dev 010"/>
      </rPr>
      <t xml:space="preserve">dj </t>
    </r>
    <r>
      <rPr>
        <sz val="14"/>
        <color rgb="FF0033CC"/>
        <rFont val="Times New Roman"/>
        <family val="1"/>
      </rPr>
      <t xml:space="preserve">save </t>
    </r>
    <r>
      <rPr>
        <sz val="14"/>
        <color rgb="FF000000"/>
        <rFont val="Kruti Dev 010"/>
      </rPr>
      <t>djus ds Ik”pkr fuEukuqlkj</t>
    </r>
    <r>
      <rPr>
        <sz val="14"/>
        <color rgb="FF0033CC"/>
        <rFont val="Times New Roman"/>
        <family val="1"/>
      </rPr>
      <t xml:space="preserve"> install </t>
    </r>
    <r>
      <rPr>
        <sz val="14"/>
        <color rgb="FF000000"/>
        <rFont val="Kruti Dev 010"/>
      </rPr>
      <t>djsaA</t>
    </r>
  </si>
  <si>
    <r>
      <t xml:space="preserve">iwjd mRrh.kZ vFkok fdlh vU; dkj.k ls nsj ls izos”k ikus okys Nk=ksa ds ml fo’k; ds vadksa ds LFkku ij </t>
    </r>
    <r>
      <rPr>
        <sz val="16"/>
        <color rgb="FFD60093"/>
        <rFont val="Times New Roman"/>
        <family val="1"/>
      </rPr>
      <t>NA</t>
    </r>
    <r>
      <rPr>
        <sz val="16"/>
        <color rgb="FFFF0000"/>
        <rFont val="Times New Roman"/>
        <family val="1"/>
      </rPr>
      <t xml:space="preserve"> </t>
    </r>
    <r>
      <rPr>
        <sz val="16"/>
        <color rgb="FF000000"/>
        <rFont val="Kruti Dev 010"/>
      </rPr>
      <t>fy[ksaA</t>
    </r>
  </si>
  <si>
    <r>
      <t xml:space="preserve">esfMdy ds fy, </t>
    </r>
    <r>
      <rPr>
        <sz val="16"/>
        <color rgb="FFD60093"/>
        <rFont val="Times New Roman"/>
        <family val="1"/>
      </rPr>
      <t>ML</t>
    </r>
    <r>
      <rPr>
        <sz val="16"/>
        <color rgb="FF000000"/>
        <rFont val="Times New Roman"/>
        <family val="1"/>
      </rPr>
      <t>,</t>
    </r>
    <r>
      <rPr>
        <sz val="16"/>
        <color rgb="FF000000"/>
        <rFont val="Kruti Dev 010"/>
      </rPr>
      <t xml:space="preserve"> vuqifLFkr ds fy, </t>
    </r>
    <r>
      <rPr>
        <sz val="16"/>
        <color rgb="FFD60093"/>
        <rFont val="Times New Roman"/>
        <family val="1"/>
      </rPr>
      <t>AB</t>
    </r>
    <r>
      <rPr>
        <sz val="16"/>
        <color rgb="FF000000"/>
        <rFont val="Times New Roman"/>
        <family val="1"/>
      </rPr>
      <t>,</t>
    </r>
    <r>
      <rPr>
        <sz val="16"/>
        <color rgb="FF000000"/>
        <rFont val="Kruti Dev 010"/>
      </rPr>
      <t>vadksa ds LFkku ij fy[ksaA</t>
    </r>
  </si>
  <si>
    <r>
      <rPr>
        <b/>
        <sz val="14"/>
        <color rgb="FFBF11B3"/>
        <rFont val="Calibri"/>
        <family val="2"/>
        <scheme val="minor"/>
      </rPr>
      <t>Marksheet (Hindi &amp; English) &amp;  Class Promoted certificate</t>
    </r>
    <r>
      <rPr>
        <b/>
        <sz val="14"/>
        <color rgb="FFBF11B3"/>
        <rFont val="Times New Roman"/>
        <family val="1"/>
      </rPr>
      <t xml:space="preserve">  </t>
    </r>
    <r>
      <rPr>
        <b/>
        <sz val="14"/>
        <color rgb="FFBF11B3"/>
        <rFont val="Kruti Dev 010"/>
      </rPr>
      <t xml:space="preserve">dks </t>
    </r>
    <r>
      <rPr>
        <b/>
        <sz val="14"/>
        <color rgb="FFBF11B3"/>
        <rFont val="Times New Roman"/>
        <family val="1"/>
      </rPr>
      <t xml:space="preserve">A4 paper </t>
    </r>
    <r>
      <rPr>
        <b/>
        <sz val="14"/>
        <color rgb="FFBF11B3"/>
        <rFont val="Kruti Dev 010"/>
      </rPr>
      <t xml:space="preserve">esa  isat lsV fd;k gqvk gSa vki vklkuh ls fiazV djsaA </t>
    </r>
  </si>
  <si>
    <r>
      <t xml:space="preserve">fdlh Nk= dk uke fdlh Hkh dkj.k ls fo|ky; ls i`Fkd fd;k x;k gks rks </t>
    </r>
    <r>
      <rPr>
        <sz val="14"/>
        <color rgb="FF000000"/>
        <rFont val="Times New Roman"/>
        <family val="1"/>
      </rPr>
      <t xml:space="preserve">student data Entry </t>
    </r>
    <r>
      <rPr>
        <sz val="14"/>
        <color rgb="FF000000"/>
        <rFont val="Kruti Dev 010"/>
      </rPr>
      <t xml:space="preserve">dh </t>
    </r>
    <r>
      <rPr>
        <sz val="14"/>
        <color rgb="FF000000"/>
        <rFont val="Times New Roman"/>
        <family val="1"/>
      </rPr>
      <t xml:space="preserve">sheet </t>
    </r>
    <r>
      <rPr>
        <sz val="14"/>
        <color rgb="FF000000"/>
        <rFont val="Kruti Dev 010"/>
      </rPr>
      <t>esa mlds</t>
    </r>
    <r>
      <rPr>
        <sz val="14"/>
        <color rgb="FFD60093"/>
        <rFont val="Kruti Dev 010"/>
      </rPr>
      <t xml:space="preserve"> </t>
    </r>
    <r>
      <rPr>
        <b/>
        <u/>
        <sz val="14"/>
        <color rgb="FFD60093"/>
        <rFont val="Kruti Dev 010"/>
      </rPr>
      <t>jksy ua- ds LFkku</t>
    </r>
    <r>
      <rPr>
        <u/>
        <sz val="14"/>
        <color rgb="FF000000"/>
        <rFont val="Kruti Dev 010"/>
      </rPr>
      <t xml:space="preserve"> </t>
    </r>
    <r>
      <rPr>
        <sz val="14"/>
        <color rgb="FF000000"/>
        <rFont val="Kruti Dev 010"/>
      </rPr>
      <t xml:space="preserve">ij </t>
    </r>
    <r>
      <rPr>
        <sz val="14"/>
        <color rgb="FFD60093"/>
        <rFont val="Times New Roman"/>
        <family val="1"/>
      </rPr>
      <t>NSO</t>
    </r>
    <r>
      <rPr>
        <sz val="14"/>
        <color rgb="FF000000"/>
        <rFont val="Kruti Dev 010"/>
      </rPr>
      <t xml:space="preserve"> fy[ksaA ,slk djus ij izfo"V Nk=k la[;k ?kV tkrh gSA</t>
    </r>
  </si>
  <si>
    <t>https://youtu.be/WzwRGiFNgik</t>
  </si>
  <si>
    <t>Result Sheet -11 Video Link :-</t>
  </si>
  <si>
    <r>
      <rPr>
        <b/>
        <sz val="14"/>
        <color rgb="FF002060"/>
        <rFont val="Kruti Dev 010"/>
      </rPr>
      <t xml:space="preserve">;g ,Dly izksxzke vki </t>
    </r>
    <r>
      <rPr>
        <b/>
        <sz val="14"/>
        <color rgb="FF002060"/>
        <rFont val="Cambria"/>
        <family val="1"/>
      </rPr>
      <t xml:space="preserve"> http://rajgyan.co.in/result  ,           https://rajteachers.com/forum/viewtopic.php?f=1&amp;t=2                   https://www.rajsevak.com/heera-lal-jat-excel-sheet ,        https://shalasugam.com/download/  </t>
    </r>
    <r>
      <rPr>
        <b/>
        <sz val="14"/>
        <color rgb="FF002060"/>
        <rFont val="Kruti Dev 010"/>
      </rPr>
      <t>ls MkmuyksM dj ldrsa gSaA</t>
    </r>
  </si>
  <si>
    <t>Progress Card</t>
  </si>
  <si>
    <r>
      <rPr>
        <b/>
        <sz val="24"/>
        <color rgb="FFFF0000"/>
        <rFont val="Wingdings"/>
        <charset val="2"/>
      </rPr>
      <t>E</t>
    </r>
    <r>
      <rPr>
        <b/>
        <sz val="12"/>
        <color rgb="FF0000FF"/>
        <rFont val="Calibri"/>
        <family val="2"/>
        <scheme val="minor"/>
      </rPr>
      <t xml:space="preserve">If you want Marksheet of any student 11th Class , you must be write Roll No. in Yellow Colour Cell          </t>
    </r>
    <r>
      <rPr>
        <b/>
        <sz val="12"/>
        <color rgb="FFB41C8C"/>
        <rFont val="Calibri"/>
        <family val="2"/>
        <scheme val="minor"/>
      </rPr>
      <t>Either Move Form Develover Tab Butten</t>
    </r>
  </si>
  <si>
    <t>fo'ks"k ;ksX;rk ds fo"k;</t>
  </si>
  <si>
    <t>oxZ</t>
  </si>
</sst>
</file>

<file path=xl/styles.xml><?xml version="1.0" encoding="utf-8"?>
<styleSheet xmlns="http://schemas.openxmlformats.org/spreadsheetml/2006/main">
  <numFmts count="7">
    <numFmt numFmtId="164" formatCode="[$-14009]dd/mm/yyyy;@"/>
    <numFmt numFmtId="165" formatCode="0.0"/>
    <numFmt numFmtId="166" formatCode="0.00;[Red]0.00"/>
    <numFmt numFmtId="167" formatCode="[$-F800]dddd\,\ mmmm\ dd\,\ yyyy"/>
    <numFmt numFmtId="168" formatCode="0;[Red]0"/>
    <numFmt numFmtId="170" formatCode="[$-409]d/mmm/yyyy;@"/>
    <numFmt numFmtId="172" formatCode="dd/mm/yyyy"/>
  </numFmts>
  <fonts count="329">
    <font>
      <sz val="11"/>
      <color theme="1"/>
      <name val="Calibri"/>
      <family val="2"/>
      <scheme val="minor"/>
    </font>
    <font>
      <sz val="11"/>
      <color theme="1"/>
      <name val="Calibri"/>
      <family val="2"/>
      <scheme val="minor"/>
    </font>
    <font>
      <b/>
      <sz val="12"/>
      <color theme="1"/>
      <name val="Calibri"/>
      <family val="2"/>
    </font>
    <font>
      <b/>
      <i/>
      <u/>
      <sz val="20"/>
      <color theme="1"/>
      <name val="Calibri"/>
      <family val="2"/>
      <scheme val="minor"/>
    </font>
    <font>
      <b/>
      <sz val="14"/>
      <name val="Kruti Dev 010"/>
    </font>
    <font>
      <b/>
      <sz val="11"/>
      <color theme="1"/>
      <name val="Kruti Dev 010"/>
    </font>
    <font>
      <b/>
      <sz val="16"/>
      <color theme="1"/>
      <name val="Kruti Dev 010"/>
    </font>
    <font>
      <b/>
      <i/>
      <sz val="10"/>
      <color theme="1"/>
      <name val="Calibri"/>
      <family val="2"/>
      <scheme val="minor"/>
    </font>
    <font>
      <b/>
      <i/>
      <sz val="16"/>
      <color rgb="FFFFFF00"/>
      <name val="Kruti Dev 010"/>
    </font>
    <font>
      <b/>
      <i/>
      <sz val="16"/>
      <color rgb="FFFFFF00"/>
      <name val="Calibri"/>
      <family val="2"/>
      <scheme val="minor"/>
    </font>
    <font>
      <b/>
      <sz val="16"/>
      <color theme="0" tint="-0.14999847407452621"/>
      <name val="Kruti Dev 010"/>
    </font>
    <font>
      <b/>
      <sz val="14"/>
      <color theme="1"/>
      <name val="Kruti Dev 010"/>
    </font>
    <font>
      <b/>
      <sz val="14"/>
      <color theme="1"/>
      <name val="Calibri"/>
      <family val="2"/>
      <scheme val="minor"/>
    </font>
    <font>
      <b/>
      <i/>
      <u/>
      <sz val="16"/>
      <color rgb="FF7030A0"/>
      <name val="Calibri"/>
      <family val="2"/>
      <scheme val="minor"/>
    </font>
    <font>
      <b/>
      <i/>
      <sz val="16"/>
      <color rgb="FF00B050"/>
      <name val="Calibri"/>
      <family val="2"/>
      <scheme val="minor"/>
    </font>
    <font>
      <b/>
      <i/>
      <sz val="16"/>
      <color theme="1"/>
      <name val="Calibri"/>
      <family val="2"/>
      <scheme val="minor"/>
    </font>
    <font>
      <b/>
      <i/>
      <sz val="16"/>
      <color rgb="FFFF0000"/>
      <name val="Calibri"/>
      <family val="2"/>
      <scheme val="minor"/>
    </font>
    <font>
      <u/>
      <sz val="10"/>
      <color theme="10"/>
      <name val="Arial"/>
      <family val="2"/>
    </font>
    <font>
      <b/>
      <i/>
      <u/>
      <sz val="18"/>
      <color theme="9" tint="-0.499984740745262"/>
      <name val="Calibri"/>
      <family val="2"/>
    </font>
    <font>
      <sz val="10"/>
      <color indexed="8"/>
      <name val="Arial"/>
      <family val="2"/>
    </font>
    <font>
      <sz val="11"/>
      <color indexed="8"/>
      <name val="Calibri"/>
      <family val="2"/>
    </font>
    <font>
      <b/>
      <sz val="12"/>
      <name val="Calibri"/>
      <family val="2"/>
      <scheme val="minor"/>
    </font>
    <font>
      <b/>
      <sz val="12"/>
      <color indexed="12"/>
      <name val="Calibri"/>
      <family val="2"/>
      <scheme val="minor"/>
    </font>
    <font>
      <b/>
      <sz val="10"/>
      <name val="Kruti Dev 010"/>
    </font>
    <font>
      <b/>
      <sz val="14"/>
      <color rgb="FF0070C0"/>
      <name val="Calibri"/>
      <family val="2"/>
      <scheme val="minor"/>
    </font>
    <font>
      <b/>
      <sz val="16"/>
      <name val="Kruti Dev 010"/>
    </font>
    <font>
      <b/>
      <sz val="22"/>
      <color indexed="10"/>
      <name val="Kruti Dev 010"/>
    </font>
    <font>
      <b/>
      <sz val="16"/>
      <color rgb="FF0070C0"/>
      <name val="Calibri"/>
      <family val="2"/>
      <scheme val="minor"/>
    </font>
    <font>
      <b/>
      <sz val="10"/>
      <name val="Calibri"/>
      <family val="2"/>
      <scheme val="minor"/>
    </font>
    <font>
      <b/>
      <sz val="11"/>
      <name val="Kruti Dev 010"/>
    </font>
    <font>
      <b/>
      <sz val="12"/>
      <name val="Kruti Dev 010"/>
    </font>
    <font>
      <b/>
      <sz val="11"/>
      <color indexed="10"/>
      <name val="Kruti Dev 010"/>
    </font>
    <font>
      <b/>
      <sz val="12"/>
      <color rgb="FF002060"/>
      <name val="Cambria"/>
      <family val="1"/>
    </font>
    <font>
      <b/>
      <sz val="12"/>
      <color indexed="10"/>
      <name val="Calibri"/>
      <family val="2"/>
    </font>
    <font>
      <b/>
      <sz val="12"/>
      <color indexed="8"/>
      <name val="Calibri"/>
      <family val="2"/>
      <scheme val="minor"/>
    </font>
    <font>
      <b/>
      <sz val="12"/>
      <color indexed="10"/>
      <name val="Calibri"/>
      <family val="2"/>
      <scheme val="minor"/>
    </font>
    <font>
      <sz val="14"/>
      <name val="Kruti Dev 010"/>
    </font>
    <font>
      <sz val="10"/>
      <name val="Kruti Dev 010"/>
    </font>
    <font>
      <b/>
      <sz val="12"/>
      <color theme="10"/>
      <name val="Cambria"/>
      <family val="1"/>
      <scheme val="major"/>
    </font>
    <font>
      <sz val="16"/>
      <name val="Kruti Dev 010"/>
    </font>
    <font>
      <b/>
      <sz val="9"/>
      <name val="Kruti Dev 010"/>
    </font>
    <font>
      <b/>
      <sz val="10"/>
      <color indexed="10"/>
      <name val="Kruti Dev 010"/>
    </font>
    <font>
      <b/>
      <sz val="10"/>
      <name val="Calibri"/>
      <family val="2"/>
    </font>
    <font>
      <b/>
      <sz val="12"/>
      <color rgb="FF0000FF"/>
      <name val="Kruti Dev 010"/>
    </font>
    <font>
      <b/>
      <sz val="9"/>
      <name val="Cambria"/>
      <family val="1"/>
    </font>
    <font>
      <b/>
      <sz val="9"/>
      <color indexed="12"/>
      <name val="Cambria"/>
      <family val="1"/>
    </font>
    <font>
      <b/>
      <sz val="9"/>
      <color rgb="FFFF0000"/>
      <name val="Cambria"/>
      <family val="1"/>
    </font>
    <font>
      <b/>
      <sz val="9"/>
      <color indexed="60"/>
      <name val="Cambria"/>
      <family val="1"/>
    </font>
    <font>
      <b/>
      <sz val="10"/>
      <name val="Cambria"/>
      <family val="1"/>
    </font>
    <font>
      <b/>
      <sz val="10"/>
      <color rgb="FFFF0000"/>
      <name val="Cambria"/>
      <family val="1"/>
    </font>
    <font>
      <b/>
      <sz val="9"/>
      <name val="Calibri"/>
      <family val="2"/>
    </font>
    <font>
      <b/>
      <sz val="9"/>
      <name val="Calibri"/>
      <family val="2"/>
      <scheme val="minor"/>
    </font>
    <font>
      <sz val="9"/>
      <name val="Calibri"/>
      <family val="2"/>
      <scheme val="minor"/>
    </font>
    <font>
      <b/>
      <i/>
      <sz val="8"/>
      <name val="Cambria"/>
      <family val="1"/>
    </font>
    <font>
      <b/>
      <sz val="9"/>
      <color indexed="10"/>
      <name val="Cambria"/>
      <family val="1"/>
    </font>
    <font>
      <b/>
      <sz val="9"/>
      <color rgb="FF00B050"/>
      <name val="Cambria"/>
      <family val="1"/>
    </font>
    <font>
      <b/>
      <sz val="9"/>
      <color theme="1"/>
      <name val="Cambria"/>
      <family val="1"/>
    </font>
    <font>
      <b/>
      <sz val="9"/>
      <color theme="0"/>
      <name val="Cambria"/>
      <family val="1"/>
    </font>
    <font>
      <b/>
      <sz val="12"/>
      <name val="Times New Roman"/>
      <family val="1"/>
    </font>
    <font>
      <b/>
      <i/>
      <sz val="8"/>
      <name val="Cambria"/>
      <family val="1"/>
      <scheme val="major"/>
    </font>
    <font>
      <b/>
      <sz val="10"/>
      <name val="Wingdings"/>
      <charset val="2"/>
    </font>
    <font>
      <b/>
      <sz val="12"/>
      <color indexed="10"/>
      <name val="Times New Roman"/>
      <family val="1"/>
    </font>
    <font>
      <b/>
      <sz val="11"/>
      <color indexed="10"/>
      <name val="Calibri"/>
      <family val="2"/>
    </font>
    <font>
      <b/>
      <sz val="10"/>
      <color indexed="10"/>
      <name val="Calibri"/>
      <family val="2"/>
      <scheme val="minor"/>
    </font>
    <font>
      <b/>
      <sz val="11"/>
      <name val="Calibri"/>
      <family val="2"/>
    </font>
    <font>
      <b/>
      <sz val="10"/>
      <color rgb="FFFF0000"/>
      <name val="Times New Roman"/>
      <family val="1"/>
    </font>
    <font>
      <b/>
      <sz val="12"/>
      <color rgb="FFFF0000"/>
      <name val="Times New Roman"/>
      <family val="1"/>
    </font>
    <font>
      <b/>
      <sz val="14"/>
      <color rgb="FFFF0000"/>
      <name val="Calibri"/>
      <family val="2"/>
      <scheme val="minor"/>
    </font>
    <font>
      <b/>
      <sz val="11"/>
      <color indexed="14"/>
      <name val="Calibri"/>
      <family val="2"/>
    </font>
    <font>
      <b/>
      <sz val="12"/>
      <color indexed="14"/>
      <name val="Times New Roman"/>
      <family val="1"/>
    </font>
    <font>
      <b/>
      <sz val="10"/>
      <color rgb="FFFF0000"/>
      <name val="Calibri"/>
      <family val="2"/>
    </font>
    <font>
      <b/>
      <sz val="10"/>
      <name val="Cambria"/>
      <family val="1"/>
      <scheme val="major"/>
    </font>
    <font>
      <b/>
      <sz val="10"/>
      <name val="Times New Roman"/>
      <family val="1"/>
    </font>
    <font>
      <b/>
      <sz val="14"/>
      <color rgb="FFFF66FF"/>
      <name val="Kruti Dev 010"/>
    </font>
    <font>
      <b/>
      <sz val="11"/>
      <name val="Calibri"/>
      <family val="2"/>
      <scheme val="minor"/>
    </font>
    <font>
      <b/>
      <sz val="11"/>
      <color indexed="17"/>
      <name val="Calibri"/>
      <family val="2"/>
    </font>
    <font>
      <b/>
      <sz val="14"/>
      <color rgb="FF0000FF"/>
      <name val="Kruti Dev 010"/>
    </font>
    <font>
      <b/>
      <sz val="12"/>
      <color indexed="17"/>
      <name val="Times New Roman"/>
      <family val="1"/>
    </font>
    <font>
      <b/>
      <sz val="16"/>
      <color indexed="14"/>
      <name val="Arial"/>
      <family val="2"/>
    </font>
    <font>
      <b/>
      <sz val="11"/>
      <color indexed="30"/>
      <name val="Calibri"/>
      <family val="2"/>
    </font>
    <font>
      <b/>
      <sz val="14"/>
      <color rgb="FFFF0000"/>
      <name val="Kruti Dev 010"/>
    </font>
    <font>
      <b/>
      <sz val="16"/>
      <color indexed="10"/>
      <name val="Arial"/>
      <family val="2"/>
    </font>
    <font>
      <b/>
      <sz val="11"/>
      <color rgb="FFFF66CC"/>
      <name val="Calibri"/>
      <family val="2"/>
    </font>
    <font>
      <b/>
      <sz val="16"/>
      <color rgb="FFFF66CC"/>
      <name val="Arial"/>
      <family val="2"/>
    </font>
    <font>
      <b/>
      <sz val="11"/>
      <color indexed="10"/>
      <name val="Calibri"/>
      <family val="2"/>
      <scheme val="minor"/>
    </font>
    <font>
      <b/>
      <sz val="14"/>
      <color rgb="FF00B050"/>
      <name val="Kruti Dev 010"/>
    </font>
    <font>
      <b/>
      <sz val="16"/>
      <color indexed="10"/>
      <name val="Kruti Dev 010"/>
    </font>
    <font>
      <b/>
      <sz val="20"/>
      <name val="Kruti Dev 010"/>
    </font>
    <font>
      <sz val="10"/>
      <name val="Arial"/>
      <family val="2"/>
    </font>
    <font>
      <sz val="10"/>
      <color indexed="10"/>
      <name val="Arial"/>
      <family val="2"/>
    </font>
    <font>
      <sz val="10"/>
      <color indexed="30"/>
      <name val="Arial"/>
      <family val="2"/>
    </font>
    <font>
      <b/>
      <sz val="9"/>
      <color rgb="FF7030A0"/>
      <name val="Cambria"/>
      <family val="1"/>
    </font>
    <font>
      <b/>
      <sz val="10"/>
      <color rgb="FF7030A0"/>
      <name val="Cambria"/>
      <family val="1"/>
    </font>
    <font>
      <b/>
      <sz val="11"/>
      <color indexed="17"/>
      <name val="Calibri"/>
      <family val="2"/>
      <scheme val="minor"/>
    </font>
    <font>
      <b/>
      <sz val="12"/>
      <color theme="1"/>
      <name val="Calibri"/>
      <family val="2"/>
      <scheme val="minor"/>
    </font>
    <font>
      <b/>
      <sz val="14"/>
      <name val="Calibri"/>
      <family val="2"/>
      <scheme val="minor"/>
    </font>
    <font>
      <i/>
      <u/>
      <sz val="10"/>
      <color theme="1"/>
      <name val="Cambria"/>
      <family val="1"/>
      <scheme val="major"/>
    </font>
    <font>
      <sz val="8"/>
      <color theme="1"/>
      <name val="Cambria"/>
      <family val="1"/>
      <scheme val="major"/>
    </font>
    <font>
      <b/>
      <sz val="20"/>
      <color indexed="10"/>
      <name val="Kruti Dev 010"/>
    </font>
    <font>
      <b/>
      <sz val="8"/>
      <color indexed="10"/>
      <name val="Calibri"/>
      <family val="2"/>
    </font>
    <font>
      <b/>
      <sz val="14"/>
      <name val="Calibri"/>
      <family val="2"/>
    </font>
    <font>
      <b/>
      <sz val="14"/>
      <color indexed="12"/>
      <name val="Calibri"/>
      <family val="2"/>
    </font>
    <font>
      <b/>
      <sz val="14"/>
      <color indexed="14"/>
      <name val="Calibri"/>
      <family val="2"/>
    </font>
    <font>
      <b/>
      <sz val="14"/>
      <color indexed="10"/>
      <name val="Calibri"/>
      <family val="2"/>
    </font>
    <font>
      <sz val="14"/>
      <name val="Arial"/>
      <family val="2"/>
    </font>
    <font>
      <b/>
      <sz val="26"/>
      <color indexed="10"/>
      <name val="Kruti Dev 010"/>
    </font>
    <font>
      <b/>
      <sz val="16"/>
      <name val="Calibri"/>
      <family val="2"/>
      <scheme val="minor"/>
    </font>
    <font>
      <b/>
      <sz val="12"/>
      <name val="Calibri"/>
      <family val="2"/>
    </font>
    <font>
      <b/>
      <sz val="8"/>
      <name val="Cambria"/>
      <family val="1"/>
    </font>
    <font>
      <b/>
      <sz val="8"/>
      <name val="Calibri"/>
      <family val="2"/>
      <scheme val="minor"/>
    </font>
    <font>
      <b/>
      <sz val="14"/>
      <color indexed="12"/>
      <name val="Kruti Dev 010"/>
    </font>
    <font>
      <b/>
      <sz val="14"/>
      <color theme="0"/>
      <name val="Cambria"/>
      <family val="1"/>
    </font>
    <font>
      <b/>
      <sz val="12"/>
      <color indexed="12"/>
      <name val="Kruti Dev 010"/>
    </font>
    <font>
      <sz val="10"/>
      <name val="Calibri"/>
      <family val="2"/>
      <scheme val="minor"/>
    </font>
    <font>
      <b/>
      <sz val="12"/>
      <color rgb="FF0000FF"/>
      <name val="Calibri"/>
      <family val="2"/>
      <scheme val="minor"/>
    </font>
    <font>
      <b/>
      <sz val="8"/>
      <color indexed="10"/>
      <name val="Cambria"/>
      <family val="1"/>
    </font>
    <font>
      <b/>
      <sz val="8"/>
      <color indexed="12"/>
      <name val="Cambria"/>
      <family val="1"/>
    </font>
    <font>
      <b/>
      <sz val="10"/>
      <color rgb="FF0000FF"/>
      <name val="Arial"/>
      <family val="2"/>
    </font>
    <font>
      <b/>
      <sz val="12"/>
      <color theme="0"/>
      <name val="Cambria"/>
      <family val="2"/>
    </font>
    <font>
      <b/>
      <sz val="10"/>
      <color indexed="12"/>
      <name val="Cambria"/>
      <family val="1"/>
    </font>
    <font>
      <sz val="11"/>
      <color theme="1"/>
      <name val="Kruti Dev 010"/>
    </font>
    <font>
      <b/>
      <u/>
      <sz val="14"/>
      <color theme="1"/>
      <name val="Kruti Dev 010"/>
    </font>
    <font>
      <b/>
      <sz val="12"/>
      <color rgb="FFFF0000"/>
      <name val="Calibri"/>
      <family val="2"/>
      <scheme val="minor"/>
    </font>
    <font>
      <b/>
      <sz val="24"/>
      <color rgb="FFFF0000"/>
      <name val="Wingdings"/>
      <charset val="2"/>
    </font>
    <font>
      <b/>
      <sz val="14"/>
      <color rgb="FF7030A0"/>
      <name val="Times New Roman"/>
      <family val="1"/>
    </font>
    <font>
      <b/>
      <sz val="14"/>
      <color rgb="FF00B050"/>
      <name val="Calibri"/>
      <family val="2"/>
      <scheme val="minor"/>
    </font>
    <font>
      <b/>
      <sz val="11"/>
      <color rgb="FFD60093"/>
      <name val="Calibri"/>
      <family val="2"/>
      <scheme val="minor"/>
    </font>
    <font>
      <b/>
      <sz val="12"/>
      <color rgb="FF0F0B55"/>
      <name val="Calibri"/>
      <family val="2"/>
      <scheme val="minor"/>
    </font>
    <font>
      <b/>
      <sz val="12"/>
      <color rgb="FFD60093"/>
      <name val="Calibri"/>
      <family val="2"/>
      <scheme val="minor"/>
    </font>
    <font>
      <b/>
      <sz val="12"/>
      <color theme="1"/>
      <name val="Cambria"/>
      <family val="1"/>
      <scheme val="major"/>
    </font>
    <font>
      <b/>
      <sz val="12"/>
      <color rgb="FFFF0000"/>
      <name val="Cambria"/>
      <family val="1"/>
      <scheme val="major"/>
    </font>
    <font>
      <b/>
      <sz val="11"/>
      <name val="Cambria"/>
      <family val="1"/>
      <scheme val="major"/>
    </font>
    <font>
      <b/>
      <sz val="11"/>
      <color rgb="FFFF0000"/>
      <name val="Cambria"/>
      <family val="1"/>
      <scheme val="major"/>
    </font>
    <font>
      <b/>
      <sz val="11"/>
      <color rgb="FF0F0B55"/>
      <name val="Cambria"/>
      <family val="1"/>
      <scheme val="major"/>
    </font>
    <font>
      <b/>
      <sz val="11"/>
      <color rgb="FF0000FF"/>
      <name val="Cambria"/>
      <family val="1"/>
      <scheme val="major"/>
    </font>
    <font>
      <b/>
      <sz val="12"/>
      <color rgb="FF0000FF"/>
      <name val="Cambria"/>
      <family val="1"/>
      <scheme val="major"/>
    </font>
    <font>
      <b/>
      <sz val="11"/>
      <color rgb="FFBF11B3"/>
      <name val="Cambria"/>
      <family val="1"/>
      <scheme val="major"/>
    </font>
    <font>
      <b/>
      <sz val="12"/>
      <color rgb="FFBF11B3"/>
      <name val="Cambria"/>
      <family val="1"/>
      <scheme val="major"/>
    </font>
    <font>
      <b/>
      <i/>
      <sz val="13"/>
      <color theme="1"/>
      <name val="Calibri"/>
      <family val="2"/>
      <scheme val="minor"/>
    </font>
    <font>
      <b/>
      <sz val="13"/>
      <color rgb="FFFF0000"/>
      <name val="Calibri"/>
      <family val="2"/>
      <scheme val="minor"/>
    </font>
    <font>
      <b/>
      <sz val="14"/>
      <color rgb="FF0000FF"/>
      <name val="Calibri"/>
      <family val="2"/>
      <scheme val="minor"/>
    </font>
    <font>
      <b/>
      <sz val="12"/>
      <name val="Wingdings"/>
      <charset val="2"/>
    </font>
    <font>
      <sz val="14"/>
      <color theme="1"/>
      <name val="Kruti Dev 010"/>
    </font>
    <font>
      <b/>
      <i/>
      <sz val="14"/>
      <color theme="1"/>
      <name val="Kruti Dev 010"/>
    </font>
    <font>
      <sz val="16"/>
      <color theme="1"/>
      <name val="Kruti Dev 010"/>
    </font>
    <font>
      <b/>
      <sz val="16"/>
      <color theme="1"/>
      <name val="Cambria"/>
      <family val="1"/>
      <scheme val="major"/>
    </font>
    <font>
      <b/>
      <sz val="14"/>
      <color rgb="FF00B050"/>
      <name val="Cambria"/>
      <family val="1"/>
      <scheme val="major"/>
    </font>
    <font>
      <b/>
      <sz val="14"/>
      <color rgb="FFFF0000"/>
      <name val="Cambria"/>
      <family val="1"/>
      <scheme val="major"/>
    </font>
    <font>
      <b/>
      <sz val="12"/>
      <color rgb="FF0000FF"/>
      <name val="Wingdings"/>
      <charset val="2"/>
    </font>
    <font>
      <b/>
      <sz val="12"/>
      <color rgb="FF0000FF"/>
      <name val="Calibri"/>
      <family val="2"/>
    </font>
    <font>
      <b/>
      <sz val="24"/>
      <color rgb="FF0000FF"/>
      <name val="Wingdings"/>
      <charset val="2"/>
    </font>
    <font>
      <b/>
      <sz val="12"/>
      <color rgb="FFBF11B3"/>
      <name val="Calibri"/>
      <family val="2"/>
      <scheme val="minor"/>
    </font>
    <font>
      <b/>
      <sz val="12"/>
      <color rgb="FFB41C8C"/>
      <name val="Calibri"/>
      <family val="2"/>
      <scheme val="minor"/>
    </font>
    <font>
      <sz val="20"/>
      <name val="Cambria"/>
      <family val="1"/>
      <scheme val="major"/>
    </font>
    <font>
      <sz val="18"/>
      <name val="Cambria"/>
      <family val="1"/>
      <scheme val="major"/>
    </font>
    <font>
      <sz val="22"/>
      <name val="Arial"/>
      <family val="2"/>
    </font>
    <font>
      <sz val="14"/>
      <name val="Calibri"/>
      <family val="2"/>
      <scheme val="minor"/>
    </font>
    <font>
      <sz val="20"/>
      <color rgb="FFFF0000"/>
      <name val="Cambria"/>
      <family val="1"/>
      <scheme val="major"/>
    </font>
    <font>
      <sz val="24"/>
      <name val="Cambria"/>
      <family val="1"/>
      <scheme val="major"/>
    </font>
    <font>
      <sz val="16"/>
      <name val="Arial"/>
      <family val="2"/>
    </font>
    <font>
      <sz val="16"/>
      <name val="Calibri"/>
      <family val="2"/>
      <scheme val="minor"/>
    </font>
    <font>
      <sz val="22"/>
      <name val="Cambria"/>
      <family val="1"/>
    </font>
    <font>
      <b/>
      <sz val="14"/>
      <color rgb="FF002060"/>
      <name val="Cambria"/>
      <family val="1"/>
    </font>
    <font>
      <b/>
      <sz val="14"/>
      <color rgb="FF002060"/>
      <name val="Kruti Dev 010"/>
    </font>
    <font>
      <sz val="22"/>
      <color rgb="FF000000"/>
      <name val="Kruti Dev 010"/>
    </font>
    <font>
      <b/>
      <u/>
      <sz val="18"/>
      <name val="Kruti Dev 010"/>
    </font>
    <font>
      <b/>
      <i/>
      <u/>
      <sz val="18"/>
      <color rgb="FF7030A0"/>
      <name val="DevLys 010"/>
    </font>
    <font>
      <sz val="22"/>
      <color rgb="FF0000FF"/>
      <name val="Calibri"/>
      <family val="2"/>
    </font>
    <font>
      <sz val="14"/>
      <color theme="1" tint="4.9989318521683403E-2"/>
      <name val="Kruti Dev 010"/>
    </font>
    <font>
      <b/>
      <sz val="14"/>
      <color theme="1" tint="4.9989318521683403E-2"/>
      <name val="Kruti Dev 010"/>
    </font>
    <font>
      <sz val="16"/>
      <color theme="1"/>
      <name val="Calibri"/>
      <family val="2"/>
      <scheme val="minor"/>
    </font>
    <font>
      <sz val="22"/>
      <color theme="1"/>
      <name val="Kruti Dev 010"/>
    </font>
    <font>
      <b/>
      <sz val="16"/>
      <color theme="1" tint="4.9989318521683403E-2"/>
      <name val="Kruti Dev 010"/>
    </font>
    <font>
      <b/>
      <sz val="16"/>
      <color theme="5" tint="-0.499984740745262"/>
      <name val="Calibri"/>
      <family val="2"/>
      <scheme val="minor"/>
    </font>
    <font>
      <b/>
      <sz val="16"/>
      <color theme="5" tint="-0.499984740745262"/>
      <name val="Kruti Dev 010"/>
    </font>
    <font>
      <sz val="14"/>
      <color rgb="FF000000"/>
      <name val="Kruti Dev 010"/>
    </font>
    <font>
      <sz val="14"/>
      <color rgb="FF000000"/>
      <name val="Cambria"/>
      <family val="1"/>
    </font>
    <font>
      <b/>
      <sz val="16"/>
      <color theme="5" tint="-0.499984740745262"/>
      <name val="Cambria"/>
      <family val="2"/>
    </font>
    <font>
      <sz val="14"/>
      <color rgb="FF000000"/>
      <name val="Calibri"/>
      <family val="2"/>
    </font>
    <font>
      <sz val="14"/>
      <color rgb="FF000000"/>
      <name val="Camrbria"/>
    </font>
    <font>
      <sz val="14"/>
      <color theme="1"/>
      <name val="Times New Roman"/>
      <family val="1"/>
    </font>
    <font>
      <sz val="14"/>
      <color theme="1"/>
      <name val="Calibri"/>
      <family val="2"/>
    </font>
    <font>
      <sz val="14"/>
      <color rgb="FF0033CC"/>
      <name val="Times New Roman"/>
      <family val="1"/>
    </font>
    <font>
      <sz val="22"/>
      <color rgb="FF0033CC"/>
      <name val="Kruti Dev 010"/>
    </font>
    <font>
      <b/>
      <sz val="16"/>
      <color rgb="FFD60093"/>
      <name val="Kruti Dev 010"/>
    </font>
    <font>
      <sz val="22"/>
      <color rgb="FF0000FF"/>
      <name val="Times New Roman"/>
      <family val="1"/>
    </font>
    <font>
      <sz val="16"/>
      <color rgb="FF000000"/>
      <name val="Kruti Dev 010"/>
    </font>
    <font>
      <sz val="16"/>
      <color rgb="FFD60093"/>
      <name val="Times New Roman"/>
      <family val="1"/>
    </font>
    <font>
      <sz val="16"/>
      <color rgb="FF000000"/>
      <name val="Times New Roman"/>
      <family val="1"/>
    </font>
    <font>
      <sz val="20"/>
      <color rgb="FFFF0000"/>
      <name val="Times New Roman"/>
      <family val="1"/>
    </font>
    <font>
      <sz val="16"/>
      <color rgb="FFFF0000"/>
      <name val="Times New Roman"/>
      <family val="1"/>
    </font>
    <font>
      <sz val="24"/>
      <color rgb="FF0000FF"/>
      <name val="Times New Roman"/>
      <family val="1"/>
    </font>
    <font>
      <sz val="14"/>
      <color rgb="FF000000"/>
      <name val="Times New Roman"/>
      <family val="1"/>
    </font>
    <font>
      <sz val="14"/>
      <color rgb="FFD60093"/>
      <name val="Kruti Dev 010"/>
    </font>
    <font>
      <u/>
      <sz val="14"/>
      <color rgb="FF000000"/>
      <name val="Kruti Dev 010"/>
    </font>
    <font>
      <sz val="14"/>
      <color rgb="FFD60093"/>
      <name val="Times New Roman"/>
      <family val="1"/>
    </font>
    <font>
      <sz val="14"/>
      <color rgb="FF000000"/>
      <name val="Calibri"/>
      <family val="2"/>
      <scheme val="minor"/>
    </font>
    <font>
      <sz val="22"/>
      <color rgb="FF0000FF"/>
      <name val="Kruti Dev 010"/>
    </font>
    <font>
      <b/>
      <sz val="18"/>
      <color rgb="FFD60093"/>
      <name val="Kruti Dev 010"/>
    </font>
    <font>
      <sz val="26"/>
      <color rgb="FFFF0000"/>
      <name val="Kruti Dev 010"/>
    </font>
    <font>
      <sz val="16"/>
      <color rgb="FF7030A0"/>
      <name val="Kruti Dev 010"/>
    </font>
    <font>
      <sz val="16"/>
      <color rgb="FF7030A0"/>
      <name val="Cambria"/>
      <family val="1"/>
      <scheme val="major"/>
    </font>
    <font>
      <sz val="16"/>
      <color rgb="FF7030A0"/>
      <name val="Times New Roman"/>
      <family val="1"/>
    </font>
    <font>
      <sz val="16"/>
      <color rgb="FF7030A0"/>
      <name val="Calibri"/>
      <family val="2"/>
      <scheme val="minor"/>
    </font>
    <font>
      <b/>
      <sz val="22"/>
      <color rgb="FF0000FF"/>
      <name val="Calibri"/>
      <family val="2"/>
    </font>
    <font>
      <sz val="14"/>
      <name val="Times New Roman"/>
      <family val="1"/>
    </font>
    <font>
      <b/>
      <sz val="16"/>
      <color rgb="FF0000FF"/>
      <name val="Kruti Dev 010"/>
    </font>
    <font>
      <b/>
      <sz val="14"/>
      <color rgb="FFBF11B3"/>
      <name val="Times New Roman"/>
      <family val="1"/>
    </font>
    <font>
      <b/>
      <sz val="14"/>
      <color rgb="FFBF11B3"/>
      <name val="Calibri"/>
      <family val="2"/>
      <scheme val="minor"/>
    </font>
    <font>
      <b/>
      <sz val="14"/>
      <color rgb="FFBF11B3"/>
      <name val="Kruti Dev 010"/>
    </font>
    <font>
      <b/>
      <i/>
      <sz val="11"/>
      <color theme="1"/>
      <name val="Calibri"/>
      <family val="2"/>
      <scheme val="minor"/>
    </font>
    <font>
      <b/>
      <u/>
      <sz val="16"/>
      <color rgb="FF92D050"/>
      <name val="Kruti Dev 010"/>
    </font>
    <font>
      <b/>
      <sz val="12"/>
      <color rgb="FF002060"/>
      <name val="Calibri"/>
      <family val="2"/>
      <scheme val="minor"/>
    </font>
    <font>
      <b/>
      <sz val="11"/>
      <color rgb="FF002060"/>
      <name val="Calibri"/>
      <family val="2"/>
      <scheme val="minor"/>
    </font>
    <font>
      <b/>
      <sz val="10"/>
      <color theme="1"/>
      <name val="Cambria"/>
      <family val="1"/>
      <scheme val="major"/>
    </font>
    <font>
      <b/>
      <sz val="11"/>
      <color theme="1"/>
      <name val="Calibri"/>
      <family val="2"/>
      <scheme val="minor"/>
    </font>
    <font>
      <b/>
      <sz val="16"/>
      <color rgb="FFC00000"/>
      <name val="Cambria"/>
      <family val="1"/>
      <scheme val="major"/>
    </font>
    <font>
      <b/>
      <sz val="12"/>
      <color rgb="FFFFFF00"/>
      <name val="Calibri"/>
      <family val="2"/>
      <scheme val="minor"/>
    </font>
    <font>
      <b/>
      <i/>
      <sz val="14"/>
      <color theme="1"/>
      <name val="Calibri"/>
      <family val="2"/>
      <scheme val="minor"/>
    </font>
    <font>
      <b/>
      <sz val="14"/>
      <color rgb="FFFF0000"/>
      <name val="Calibri"/>
      <family val="2"/>
    </font>
    <font>
      <b/>
      <sz val="16"/>
      <color rgb="FF00B050"/>
      <name val="Calibri"/>
      <family val="2"/>
      <scheme val="minor"/>
    </font>
    <font>
      <b/>
      <i/>
      <sz val="16"/>
      <color theme="0" tint="-0.14999847407452621"/>
      <name val="Calibri"/>
      <family val="2"/>
      <scheme val="minor"/>
    </font>
    <font>
      <b/>
      <i/>
      <sz val="14"/>
      <color theme="0" tint="-0.14999847407452621"/>
      <name val="Calibri"/>
      <family val="2"/>
      <scheme val="minor"/>
    </font>
    <font>
      <b/>
      <i/>
      <sz val="14"/>
      <color rgb="FF0070C0"/>
      <name val="Calibri"/>
      <family val="2"/>
      <scheme val="minor"/>
    </font>
    <font>
      <b/>
      <i/>
      <sz val="16"/>
      <color rgb="FF0070C0"/>
      <name val="Calibri"/>
      <family val="2"/>
      <scheme val="minor"/>
    </font>
    <font>
      <b/>
      <i/>
      <u/>
      <sz val="22"/>
      <color rgb="FF0070C0"/>
      <name val="Calibri"/>
      <family val="2"/>
      <scheme val="minor"/>
    </font>
    <font>
      <b/>
      <i/>
      <sz val="16"/>
      <color rgb="FF002060"/>
      <name val="Calibri"/>
      <family val="2"/>
      <scheme val="minor"/>
    </font>
    <font>
      <b/>
      <sz val="14"/>
      <color rgb="FF002060"/>
      <name val="Calibri"/>
      <family val="2"/>
      <scheme val="minor"/>
    </font>
    <font>
      <b/>
      <i/>
      <sz val="14"/>
      <color rgb="FF002060"/>
      <name val="Calibri"/>
      <family val="2"/>
      <scheme val="minor"/>
    </font>
    <font>
      <b/>
      <i/>
      <sz val="12"/>
      <color rgb="FF002060"/>
      <name val="Calibri"/>
      <family val="2"/>
      <scheme val="minor"/>
    </font>
    <font>
      <b/>
      <i/>
      <sz val="16"/>
      <name val="Cambria"/>
      <family val="1"/>
      <scheme val="major"/>
    </font>
    <font>
      <b/>
      <i/>
      <sz val="10"/>
      <name val="Calibri"/>
      <family val="2"/>
      <scheme val="minor"/>
    </font>
    <font>
      <b/>
      <i/>
      <sz val="11"/>
      <name val="Calibri"/>
      <family val="2"/>
      <scheme val="minor"/>
    </font>
    <font>
      <b/>
      <i/>
      <sz val="12"/>
      <name val="Calibri"/>
      <family val="2"/>
      <scheme val="minor"/>
    </font>
    <font>
      <b/>
      <i/>
      <sz val="14"/>
      <name val="Calibri"/>
      <family val="2"/>
      <scheme val="minor"/>
    </font>
    <font>
      <b/>
      <i/>
      <sz val="10"/>
      <color rgb="FF7030A0"/>
      <name val="Calibri"/>
      <family val="2"/>
      <scheme val="minor"/>
    </font>
    <font>
      <b/>
      <i/>
      <sz val="12"/>
      <color indexed="12"/>
      <name val="Calibri"/>
      <family val="2"/>
      <scheme val="minor"/>
    </font>
    <font>
      <b/>
      <i/>
      <sz val="9"/>
      <name val="Calibri"/>
      <family val="2"/>
      <scheme val="minor"/>
    </font>
    <font>
      <b/>
      <i/>
      <sz val="12"/>
      <color indexed="10"/>
      <name val="Calibri"/>
      <family val="2"/>
      <scheme val="minor"/>
    </font>
    <font>
      <b/>
      <sz val="22"/>
      <name val="Calibri"/>
      <family val="2"/>
      <scheme val="minor"/>
    </font>
    <font>
      <i/>
      <sz val="11"/>
      <name val="Calibri"/>
      <family val="2"/>
      <scheme val="minor"/>
    </font>
    <font>
      <b/>
      <i/>
      <sz val="14"/>
      <name val="Cambria"/>
      <family val="1"/>
      <scheme val="major"/>
    </font>
    <font>
      <i/>
      <sz val="14"/>
      <name val="Cambria"/>
      <family val="1"/>
      <scheme val="major"/>
    </font>
    <font>
      <b/>
      <sz val="12"/>
      <color rgb="FFBF11B3"/>
      <name val="Calibri"/>
      <family val="2"/>
    </font>
    <font>
      <b/>
      <sz val="12"/>
      <color rgb="FFFF0000"/>
      <name val="Calibri"/>
      <family val="2"/>
    </font>
    <font>
      <b/>
      <sz val="11"/>
      <color indexed="12"/>
      <name val="Calibri"/>
      <family val="2"/>
      <scheme val="minor"/>
    </font>
    <font>
      <b/>
      <sz val="11"/>
      <color rgb="FF1C0ED0"/>
      <name val="Calibri"/>
      <family val="2"/>
      <scheme val="minor"/>
    </font>
    <font>
      <b/>
      <sz val="10"/>
      <color rgb="FF0000FF"/>
      <name val="Calibri"/>
      <family val="2"/>
      <scheme val="minor"/>
    </font>
    <font>
      <b/>
      <i/>
      <sz val="12"/>
      <color rgb="FF0000FF"/>
      <name val="Calibri"/>
      <family val="2"/>
      <scheme val="minor"/>
    </font>
    <font>
      <b/>
      <i/>
      <u/>
      <sz val="14"/>
      <color rgb="FFD60093"/>
      <name val="Cambria"/>
      <family val="1"/>
      <scheme val="major"/>
    </font>
    <font>
      <i/>
      <sz val="11"/>
      <color theme="1"/>
      <name val="Cambria"/>
      <family val="1"/>
      <scheme val="major"/>
    </font>
    <font>
      <b/>
      <i/>
      <sz val="14"/>
      <color theme="1"/>
      <name val="Cambria"/>
      <family val="1"/>
      <scheme val="major"/>
    </font>
    <font>
      <b/>
      <i/>
      <sz val="12"/>
      <color theme="1"/>
      <name val="Calibri"/>
      <family val="2"/>
      <scheme val="minor"/>
    </font>
    <font>
      <i/>
      <sz val="13"/>
      <color theme="1"/>
      <name val="Calibri"/>
      <family val="2"/>
      <scheme val="minor"/>
    </font>
    <font>
      <b/>
      <i/>
      <sz val="11"/>
      <color rgb="FFBF11B3"/>
      <name val="Calibri"/>
      <family val="2"/>
      <scheme val="minor"/>
    </font>
    <font>
      <b/>
      <i/>
      <sz val="10"/>
      <color rgb="FFBF11B3"/>
      <name val="Calibri"/>
      <family val="2"/>
      <scheme val="minor"/>
    </font>
    <font>
      <b/>
      <i/>
      <sz val="12"/>
      <color rgb="FFFF0000"/>
      <name val="Calibri"/>
      <family val="2"/>
      <scheme val="minor"/>
    </font>
    <font>
      <b/>
      <i/>
      <sz val="8"/>
      <color rgb="FFFF0000"/>
      <name val="Calibri"/>
      <family val="2"/>
      <scheme val="minor"/>
    </font>
    <font>
      <b/>
      <i/>
      <sz val="10"/>
      <color rgb="FF0F0B55"/>
      <name val="Calibri"/>
      <family val="2"/>
      <scheme val="minor"/>
    </font>
    <font>
      <b/>
      <i/>
      <sz val="11"/>
      <color rgb="FFD60093"/>
      <name val="Calibri"/>
      <family val="2"/>
      <scheme val="minor"/>
    </font>
    <font>
      <b/>
      <sz val="11"/>
      <color rgb="FF0000FF"/>
      <name val="Calibri"/>
      <family val="2"/>
      <scheme val="minor"/>
    </font>
    <font>
      <b/>
      <i/>
      <sz val="12"/>
      <color rgb="FFFF0000"/>
      <name val="Cambria"/>
      <family val="1"/>
      <scheme val="major"/>
    </font>
    <font>
      <b/>
      <i/>
      <sz val="12"/>
      <color rgb="FF00B050"/>
      <name val="Cambria"/>
      <family val="1"/>
      <scheme val="major"/>
    </font>
    <font>
      <b/>
      <i/>
      <sz val="12"/>
      <color theme="1"/>
      <name val="Cambria"/>
      <family val="1"/>
      <scheme val="major"/>
    </font>
    <font>
      <b/>
      <u/>
      <sz val="16"/>
      <color theme="1"/>
      <name val="Cambria"/>
      <family val="1"/>
      <scheme val="major"/>
    </font>
    <font>
      <i/>
      <sz val="14"/>
      <color theme="1"/>
      <name val="Calibri"/>
      <family val="2"/>
      <scheme val="minor"/>
    </font>
    <font>
      <b/>
      <i/>
      <u/>
      <sz val="14"/>
      <color theme="1"/>
      <name val="Cambria"/>
      <family val="1"/>
      <scheme val="major"/>
    </font>
    <font>
      <b/>
      <i/>
      <sz val="16"/>
      <color theme="1"/>
      <name val="Times New Roman"/>
      <family val="1"/>
    </font>
    <font>
      <b/>
      <i/>
      <sz val="14"/>
      <color rgb="FF0000FF"/>
      <name val="Cambria"/>
      <family val="1"/>
      <scheme val="major"/>
    </font>
    <font>
      <b/>
      <i/>
      <sz val="14"/>
      <color rgb="FFBF11B3"/>
      <name val="Calibri"/>
      <family val="2"/>
      <scheme val="minor"/>
    </font>
    <font>
      <b/>
      <u/>
      <sz val="14"/>
      <color rgb="FFBF11B3"/>
      <name val="Cambria"/>
      <family val="1"/>
      <scheme val="major"/>
    </font>
    <font>
      <b/>
      <sz val="16"/>
      <color rgb="FFBF11B3"/>
      <name val="Calibri"/>
      <family val="2"/>
      <scheme val="minor"/>
    </font>
    <font>
      <b/>
      <sz val="13"/>
      <color rgb="FF0000FF"/>
      <name val="Cambria"/>
      <family val="1"/>
      <scheme val="major"/>
    </font>
    <font>
      <b/>
      <sz val="14"/>
      <color rgb="FF0000FF"/>
      <name val="Cambria"/>
      <family val="1"/>
      <scheme val="major"/>
    </font>
    <font>
      <b/>
      <i/>
      <u/>
      <sz val="14"/>
      <color rgb="FF0000FF"/>
      <name val="Arial"/>
      <family val="2"/>
    </font>
    <font>
      <b/>
      <i/>
      <sz val="14"/>
      <color rgb="FF0000FF"/>
      <name val="Cambria"/>
      <family val="1"/>
    </font>
    <font>
      <b/>
      <sz val="10"/>
      <color rgb="FFB41C8C"/>
      <name val="Cambria"/>
      <family val="1"/>
      <scheme val="major"/>
    </font>
    <font>
      <b/>
      <sz val="10"/>
      <color theme="1"/>
      <name val="Cambria (Body)_x0000_"/>
    </font>
    <font>
      <b/>
      <sz val="10"/>
      <color theme="1"/>
      <name val="Calibri"/>
      <family val="2"/>
      <scheme val="minor"/>
    </font>
    <font>
      <b/>
      <sz val="9"/>
      <color theme="1"/>
      <name val="Cambria"/>
      <family val="1"/>
      <scheme val="major"/>
    </font>
    <font>
      <b/>
      <sz val="11"/>
      <color rgb="FF00B050"/>
      <name val="Cambria"/>
      <family val="1"/>
      <scheme val="major"/>
    </font>
    <font>
      <b/>
      <i/>
      <sz val="11"/>
      <color rgb="FFB41C8C"/>
      <name val="Cambria"/>
      <family val="1"/>
      <scheme val="major"/>
    </font>
    <font>
      <b/>
      <sz val="11"/>
      <color rgb="FFC00000"/>
      <name val="Cambria"/>
      <family val="1"/>
      <scheme val="major"/>
    </font>
    <font>
      <b/>
      <sz val="9"/>
      <color indexed="10"/>
      <name val="Calibri"/>
      <family val="2"/>
      <scheme val="minor"/>
    </font>
    <font>
      <b/>
      <sz val="10"/>
      <color rgb="FF002060"/>
      <name val="Calibri"/>
      <family val="2"/>
      <scheme val="minor"/>
    </font>
    <font>
      <b/>
      <sz val="12"/>
      <color rgb="FF002060"/>
      <name val="Cambria"/>
      <family val="1"/>
      <scheme val="major"/>
    </font>
    <font>
      <b/>
      <sz val="9"/>
      <color rgb="FFBF11B3"/>
      <name val="Calibri"/>
      <family val="2"/>
      <scheme val="minor"/>
    </font>
    <font>
      <b/>
      <sz val="9"/>
      <color rgb="FF0000FF"/>
      <name val="Calibri"/>
      <family val="2"/>
      <scheme val="minor"/>
    </font>
    <font>
      <b/>
      <sz val="12"/>
      <color rgb="FF00B050"/>
      <name val="Cambria"/>
      <family val="1"/>
      <scheme val="major"/>
    </font>
    <font>
      <b/>
      <i/>
      <sz val="14"/>
      <color rgb="FF00B0F0"/>
      <name val="Calibri"/>
      <family val="2"/>
      <scheme val="minor"/>
    </font>
    <font>
      <b/>
      <sz val="11"/>
      <color rgb="FFFF0000"/>
      <name val="Cambria"/>
      <family val="1"/>
    </font>
    <font>
      <b/>
      <sz val="11"/>
      <color theme="1"/>
      <name val="Cambria"/>
      <family val="1"/>
    </font>
    <font>
      <b/>
      <i/>
      <sz val="13"/>
      <color rgb="FF002060"/>
      <name val="Calibri"/>
      <family val="2"/>
      <scheme val="minor"/>
    </font>
    <font>
      <b/>
      <sz val="10"/>
      <color indexed="9"/>
      <name val="Cambria"/>
      <family val="1"/>
      <scheme val="major"/>
    </font>
    <font>
      <b/>
      <sz val="10"/>
      <color rgb="FFFF0000"/>
      <name val="Calibri"/>
      <family val="2"/>
      <scheme val="minor"/>
    </font>
    <font>
      <i/>
      <sz val="12"/>
      <name val="Calibri"/>
      <family val="2"/>
      <scheme val="minor"/>
    </font>
    <font>
      <b/>
      <i/>
      <sz val="8"/>
      <name val="Calibri"/>
      <family val="2"/>
      <scheme val="minor"/>
    </font>
    <font>
      <b/>
      <i/>
      <sz val="12"/>
      <name val="Cambria"/>
      <family val="1"/>
      <scheme val="major"/>
    </font>
    <font>
      <b/>
      <sz val="12"/>
      <name val="Cambria"/>
      <family val="1"/>
      <scheme val="major"/>
    </font>
    <font>
      <b/>
      <i/>
      <sz val="14"/>
      <color rgb="FF0000FF"/>
      <name val="Calibri"/>
      <family val="2"/>
      <scheme val="minor"/>
    </font>
    <font>
      <sz val="11"/>
      <color rgb="FF0000FF"/>
      <name val="Calibri"/>
      <family val="2"/>
      <scheme val="minor"/>
    </font>
    <font>
      <b/>
      <i/>
      <sz val="16"/>
      <color rgb="FF0000FF"/>
      <name val="Calibri"/>
      <family val="2"/>
      <scheme val="minor"/>
    </font>
    <font>
      <b/>
      <sz val="15"/>
      <color rgb="FF00B050"/>
      <name val="Kruti Dev 010"/>
    </font>
    <font>
      <b/>
      <sz val="15"/>
      <color theme="0"/>
      <name val="Kruti Dev 010"/>
    </font>
    <font>
      <b/>
      <sz val="15"/>
      <color rgb="FFFF0000"/>
      <name val="Calibri"/>
      <family val="2"/>
      <scheme val="minor"/>
    </font>
    <font>
      <b/>
      <i/>
      <sz val="16"/>
      <color rgb="FFB41C8C"/>
      <name val="Calibri"/>
      <family val="2"/>
      <scheme val="minor"/>
    </font>
    <font>
      <b/>
      <i/>
      <sz val="16"/>
      <color rgb="FFB41C8C"/>
      <name val="Kruti Dev 010"/>
    </font>
    <font>
      <b/>
      <sz val="12"/>
      <color rgb="FF00CC00"/>
      <name val="Calibri"/>
      <family val="2"/>
      <scheme val="minor"/>
    </font>
    <font>
      <sz val="11"/>
      <color theme="0"/>
      <name val="Calibri"/>
      <family val="2"/>
      <scheme val="minor"/>
    </font>
    <font>
      <b/>
      <i/>
      <u/>
      <sz val="14"/>
      <color rgb="FFD60093"/>
      <name val="Kruti Dev 010"/>
    </font>
    <font>
      <b/>
      <u/>
      <sz val="14"/>
      <color rgb="FFD60093"/>
      <name val="Kruti Dev 010"/>
    </font>
    <font>
      <b/>
      <sz val="12"/>
      <color theme="1"/>
      <name val="Kruti Dev 010"/>
    </font>
    <font>
      <b/>
      <sz val="11"/>
      <color rgb="FFBF11B3"/>
      <name val="Kruti Dev 010"/>
    </font>
    <font>
      <b/>
      <sz val="10"/>
      <color theme="1"/>
      <name val="Kruti Dev 010"/>
    </font>
    <font>
      <b/>
      <sz val="10"/>
      <color rgb="FFBF11B3"/>
      <name val="Kruti Dev 010"/>
    </font>
    <font>
      <b/>
      <sz val="12"/>
      <color rgb="FFFF0000"/>
      <name val="Kruti Dev 010"/>
    </font>
    <font>
      <b/>
      <sz val="12"/>
      <color rgb="FFBF11B3"/>
      <name val="Kruti Dev 010"/>
    </font>
    <font>
      <b/>
      <sz val="12"/>
      <color rgb="FF0F0B55"/>
      <name val="Kruti Dev 010"/>
    </font>
    <font>
      <b/>
      <sz val="12"/>
      <color rgb="FFB41C8C"/>
      <name val="Kruti Dev 010"/>
    </font>
    <font>
      <b/>
      <sz val="11"/>
      <color rgb="FFFF0000"/>
      <name val="Kruti Dev 010"/>
    </font>
    <font>
      <b/>
      <sz val="12"/>
      <color rgb="FF00B050"/>
      <name val="Kruti Dev 010"/>
    </font>
    <font>
      <b/>
      <sz val="11"/>
      <color rgb="FF0000FF"/>
      <name val="Calibri"/>
      <family val="2"/>
    </font>
    <font>
      <b/>
      <i/>
      <sz val="16"/>
      <color rgb="FFB41C8C"/>
      <name val="Cambria"/>
      <family val="1"/>
      <scheme val="major"/>
    </font>
    <font>
      <b/>
      <sz val="11"/>
      <color rgb="FFB41C8C"/>
      <name val="Calibri"/>
      <family val="2"/>
      <scheme val="minor"/>
    </font>
    <font>
      <b/>
      <sz val="11"/>
      <name val="Calibri"/>
    </font>
    <font>
      <b/>
      <sz val="9"/>
      <color rgb="FF008000"/>
      <name val="Cambria"/>
      <family val="1"/>
      <scheme val="major"/>
    </font>
    <font>
      <b/>
      <sz val="8"/>
      <color rgb="FF008000"/>
      <name val="Cambria"/>
      <family val="1"/>
      <scheme val="major"/>
    </font>
    <font>
      <b/>
      <sz val="11"/>
      <color theme="9" tint="-0.249977111117893"/>
      <name val="Cambria"/>
      <family val="1"/>
      <scheme val="major"/>
    </font>
    <font>
      <b/>
      <sz val="9"/>
      <color theme="1"/>
      <name val="Calibri"/>
      <family val="2"/>
      <scheme val="minor"/>
    </font>
  </fonts>
  <fills count="34">
    <fill>
      <patternFill patternType="none"/>
    </fill>
    <fill>
      <patternFill patternType="gray125"/>
    </fill>
    <fill>
      <patternFill patternType="solid">
        <fgColor theme="9" tint="-0.499984740745262"/>
        <bgColor indexed="64"/>
      </patternFill>
    </fill>
    <fill>
      <patternFill patternType="solid">
        <fgColor rgb="FF002060"/>
        <bgColor indexed="64"/>
      </patternFill>
    </fill>
    <fill>
      <patternFill patternType="solid">
        <fgColor rgb="FF92D050"/>
        <bgColor indexed="64"/>
      </patternFill>
    </fill>
    <fill>
      <patternFill patternType="solid">
        <fgColor theme="2" tint="-0.499984740745262"/>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indexed="22"/>
        <bgColor indexed="0"/>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DBFF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s>
  <borders count="2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00B050"/>
      </left>
      <right style="double">
        <color rgb="FF00B050"/>
      </right>
      <top style="double">
        <color rgb="FF00B050"/>
      </top>
      <bottom style="double">
        <color rgb="FF00B050"/>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style="double">
        <color theme="5" tint="-0.499984740745262"/>
      </right>
      <top style="double">
        <color theme="5" tint="-0.499984740745262"/>
      </top>
      <bottom/>
      <diagonal/>
    </border>
    <border>
      <left/>
      <right style="double">
        <color theme="5" tint="-0.499984740745262"/>
      </right>
      <top style="double">
        <color theme="5" tint="-0.499984740745262"/>
      </top>
      <bottom style="double">
        <color theme="5" tint="-0.499984740745262"/>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499984740745262"/>
      </left>
      <right/>
      <top/>
      <bottom style="double">
        <color theme="5" tint="-0.249977111117893"/>
      </bottom>
      <diagonal/>
    </border>
    <border>
      <left/>
      <right/>
      <top/>
      <bottom style="double">
        <color theme="5" tint="-0.249977111117893"/>
      </bottom>
      <diagonal/>
    </border>
    <border>
      <left/>
      <right style="double">
        <color theme="5" tint="-0.499984740745262"/>
      </right>
      <top/>
      <bottom style="double">
        <color theme="5" tint="-0.249977111117893"/>
      </bottom>
      <diagonal/>
    </border>
    <border>
      <left style="double">
        <color theme="5" tint="-0.499984740745262"/>
      </left>
      <right style="double">
        <color theme="5" tint="-0.499984740745262"/>
      </right>
      <top style="double">
        <color theme="5" tint="-0.499984740745262"/>
      </top>
      <bottom/>
      <diagonal/>
    </border>
    <border>
      <left style="double">
        <color theme="5" tint="-0.499984740745262"/>
      </left>
      <right/>
      <top/>
      <bottom/>
      <diagonal/>
    </border>
    <border>
      <left/>
      <right style="double">
        <color theme="5" tint="-0.499984740745262"/>
      </right>
      <top/>
      <bottom/>
      <diagonal/>
    </border>
    <border>
      <left style="double">
        <color theme="5" tint="-0.249977111117893"/>
      </left>
      <right style="double">
        <color theme="5" tint="-0.249977111117893"/>
      </right>
      <top style="double">
        <color theme="5" tint="-0.249977111117893"/>
      </top>
      <bottom style="double">
        <color theme="5" tint="-0.249977111117893"/>
      </bottom>
      <diagonal/>
    </border>
    <border>
      <left style="double">
        <color theme="5" tint="-0.249977111117893"/>
      </left>
      <right style="double">
        <color theme="5" tint="-0.249977111117893"/>
      </right>
      <top style="double">
        <color theme="5" tint="-0.249977111117893"/>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double">
        <color theme="5" tint="-0.249977111117893"/>
      </left>
      <right style="double">
        <color theme="5" tint="-0.249977111117893"/>
      </right>
      <top/>
      <bottom style="double">
        <color theme="5" tint="-0.249977111117893"/>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style="thin">
        <color rgb="FF7030A0"/>
      </bottom>
      <diagonal/>
    </border>
    <border>
      <left/>
      <right/>
      <top style="thin">
        <color rgb="FF7030A0"/>
      </top>
      <bottom style="thin">
        <color rgb="FF7030A0"/>
      </bottom>
      <diagonal/>
    </border>
    <border>
      <left/>
      <right/>
      <top style="thin">
        <color rgb="FFCC99FF"/>
      </top>
      <bottom style="thin">
        <color rgb="FFCC99FF"/>
      </bottom>
      <diagonal/>
    </border>
    <border>
      <left style="thin">
        <color rgb="FF7030A0"/>
      </left>
      <right/>
      <top/>
      <bottom/>
      <diagonal/>
    </border>
    <border>
      <left/>
      <right style="thin">
        <color rgb="FF7030A0"/>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57"/>
      </left>
      <right/>
      <top style="double">
        <color indexed="57"/>
      </top>
      <bottom/>
      <diagonal/>
    </border>
    <border>
      <left/>
      <right/>
      <top style="double">
        <color indexed="57"/>
      </top>
      <bottom/>
      <diagonal/>
    </border>
    <border>
      <left/>
      <right style="double">
        <color indexed="57"/>
      </right>
      <top style="double">
        <color indexed="57"/>
      </top>
      <bottom/>
      <diagonal/>
    </border>
    <border>
      <left style="thin">
        <color rgb="FFCC99FF"/>
      </left>
      <right/>
      <top style="thin">
        <color rgb="FFCC99FF"/>
      </top>
      <bottom style="thin">
        <color rgb="FFCC99FF"/>
      </bottom>
      <diagonal/>
    </border>
    <border>
      <left/>
      <right style="thin">
        <color rgb="FFCC99FF"/>
      </right>
      <top style="thin">
        <color rgb="FFCC99FF"/>
      </top>
      <bottom style="thin">
        <color rgb="FFCC99FF"/>
      </bottom>
      <diagonal/>
    </border>
    <border>
      <left style="thin">
        <color rgb="FFCC99FF"/>
      </left>
      <right style="thin">
        <color rgb="FFCC99FF"/>
      </right>
      <top style="thin">
        <color rgb="FFCC99FF"/>
      </top>
      <bottom/>
      <diagonal/>
    </border>
    <border>
      <left style="thin">
        <color rgb="FFCC99FF"/>
      </left>
      <right style="thin">
        <color rgb="FFCC99FF"/>
      </right>
      <top style="thin">
        <color rgb="FFCC99FF"/>
      </top>
      <bottom style="thin">
        <color rgb="FFCC99FF"/>
      </bottom>
      <diagonal/>
    </border>
    <border>
      <left style="double">
        <color indexed="57"/>
      </left>
      <right/>
      <top/>
      <bottom style="thin">
        <color indexed="46"/>
      </bottom>
      <diagonal/>
    </border>
    <border>
      <left/>
      <right/>
      <top/>
      <bottom style="thin">
        <color indexed="46"/>
      </bottom>
      <diagonal/>
    </border>
    <border>
      <left/>
      <right style="double">
        <color indexed="57"/>
      </right>
      <top/>
      <bottom style="thin">
        <color indexed="46"/>
      </bottom>
      <diagonal/>
    </border>
    <border>
      <left style="thin">
        <color rgb="FFCC99FF"/>
      </left>
      <right style="thin">
        <color rgb="FFCC99FF"/>
      </right>
      <top/>
      <bottom style="thin">
        <color rgb="FFCC99FF"/>
      </bottom>
      <diagonal/>
    </border>
    <border>
      <left style="thin">
        <color rgb="FFCC99FF"/>
      </left>
      <right style="thin">
        <color rgb="FFCC99FF"/>
      </right>
      <top/>
      <bottom/>
      <diagonal/>
    </border>
    <border>
      <left style="double">
        <color indexed="57"/>
      </left>
      <right style="thin">
        <color indexed="46"/>
      </right>
      <top style="thin">
        <color indexed="46"/>
      </top>
      <bottom style="thin">
        <color indexed="46"/>
      </bottom>
      <diagonal/>
    </border>
    <border>
      <left style="thin">
        <color indexed="46"/>
      </left>
      <right style="thin">
        <color indexed="46"/>
      </right>
      <top style="thin">
        <color indexed="46"/>
      </top>
      <bottom style="thin">
        <color indexed="46"/>
      </bottom>
      <diagonal/>
    </border>
    <border>
      <left style="thin">
        <color indexed="46"/>
      </left>
      <right style="double">
        <color indexed="57"/>
      </right>
      <top style="thin">
        <color indexed="46"/>
      </top>
      <bottom style="thin">
        <color indexed="46"/>
      </bottom>
      <diagonal/>
    </border>
    <border>
      <left style="thin">
        <color rgb="FFCC99FF"/>
      </left>
      <right style="double">
        <color indexed="57"/>
      </right>
      <top style="thin">
        <color rgb="FFCC99FF"/>
      </top>
      <bottom style="thin">
        <color rgb="FFCC99FF"/>
      </bottom>
      <diagonal/>
    </border>
    <border>
      <left/>
      <right/>
      <top style="thin">
        <color rgb="FFCC99FF"/>
      </top>
      <bottom/>
      <diagonal/>
    </border>
    <border>
      <left style="double">
        <color indexed="17"/>
      </left>
      <right/>
      <top/>
      <bottom/>
      <diagonal/>
    </border>
    <border>
      <left/>
      <right style="double">
        <color indexed="17"/>
      </right>
      <top/>
      <bottom/>
      <diagonal/>
    </border>
    <border>
      <left style="double">
        <color indexed="57"/>
      </left>
      <right style="thin">
        <color indexed="46"/>
      </right>
      <top style="double">
        <color indexed="57"/>
      </top>
      <bottom style="thin">
        <color indexed="46"/>
      </bottom>
      <diagonal/>
    </border>
    <border>
      <left style="thin">
        <color indexed="46"/>
      </left>
      <right style="thin">
        <color indexed="46"/>
      </right>
      <top style="double">
        <color indexed="57"/>
      </top>
      <bottom style="thin">
        <color indexed="46"/>
      </bottom>
      <diagonal/>
    </border>
    <border>
      <left style="thin">
        <color indexed="46"/>
      </left>
      <right style="double">
        <color indexed="57"/>
      </right>
      <top style="double">
        <color indexed="57"/>
      </top>
      <bottom style="thin">
        <color indexed="46"/>
      </bottom>
      <diagonal/>
    </border>
    <border>
      <left style="thin">
        <color rgb="FFCC99FF"/>
      </left>
      <right/>
      <top style="thin">
        <color rgb="FFCC99FF"/>
      </top>
      <bottom/>
      <diagonal/>
    </border>
    <border>
      <left style="thin">
        <color indexed="46"/>
      </left>
      <right style="thin">
        <color indexed="46"/>
      </right>
      <top style="thin">
        <color indexed="46"/>
      </top>
      <bottom style="double">
        <color indexed="57"/>
      </bottom>
      <diagonal/>
    </border>
    <border>
      <left style="thin">
        <color indexed="46"/>
      </left>
      <right style="double">
        <color indexed="57"/>
      </right>
      <top style="thin">
        <color indexed="46"/>
      </top>
      <bottom style="double">
        <color indexed="5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theme="5" tint="-0.499984740745262"/>
      </left>
      <right/>
      <top style="double">
        <color theme="5" tint="-0.499984740745262"/>
      </top>
      <bottom style="double">
        <color theme="5" tint="-0.499984740745262"/>
      </bottom>
      <diagonal/>
    </border>
    <border>
      <left style="double">
        <color theme="5" tint="-0.249977111117893"/>
      </left>
      <right/>
      <top style="double">
        <color theme="5" tint="-0.249977111117893"/>
      </top>
      <bottom style="double">
        <color theme="5" tint="-0.249977111117893"/>
      </bottom>
      <diagonal/>
    </border>
    <border>
      <left style="double">
        <color theme="9" tint="-0.499984740745262"/>
      </left>
      <right style="double">
        <color theme="9" tint="-0.499984740745262"/>
      </right>
      <top style="double">
        <color theme="9" tint="-0.499984740745262"/>
      </top>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9" tint="-0.499984740745262"/>
      </left>
      <right/>
      <top style="thin">
        <color theme="9" tint="-0.499984740745262"/>
      </top>
      <bottom/>
      <diagonal/>
    </border>
    <border>
      <left/>
      <right/>
      <top style="thin">
        <color theme="9" tint="-0.499984740745262"/>
      </top>
      <bottom/>
      <diagonal/>
    </border>
    <border>
      <left style="thin">
        <color theme="9" tint="-0.499984740745262"/>
      </left>
      <right/>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double">
        <color rgb="FF00B050"/>
      </left>
      <right/>
      <top/>
      <bottom style="double">
        <color rgb="FF00B050"/>
      </bottom>
      <diagonal/>
    </border>
    <border>
      <left/>
      <right/>
      <top/>
      <bottom style="double">
        <color rgb="FF00B050"/>
      </bottom>
      <diagonal/>
    </border>
    <border>
      <left/>
      <right style="double">
        <color rgb="FF00B050"/>
      </right>
      <top/>
      <bottom style="double">
        <color rgb="FF00B050"/>
      </bottom>
      <diagonal/>
    </border>
    <border>
      <left style="thin">
        <color rgb="FFCC99FF"/>
      </left>
      <right/>
      <top/>
      <bottom style="thin">
        <color rgb="FFCC99FF"/>
      </bottom>
      <diagonal/>
    </border>
    <border>
      <left/>
      <right/>
      <top/>
      <bottom style="thin">
        <color rgb="FFCC99FF"/>
      </bottom>
      <diagonal/>
    </border>
    <border>
      <left style="thin">
        <color rgb="FFCC99FF"/>
      </left>
      <right/>
      <top/>
      <bottom/>
      <diagonal/>
    </border>
    <border>
      <left style="medium">
        <color rgb="FF00B050"/>
      </left>
      <right style="thin">
        <color theme="9" tint="-0.499984740745262"/>
      </right>
      <top style="medium">
        <color rgb="FF00B050"/>
      </top>
      <bottom style="thin">
        <color theme="9" tint="-0.499984740745262"/>
      </bottom>
      <diagonal/>
    </border>
    <border>
      <left style="medium">
        <color rgb="FF00B050"/>
      </left>
      <right style="thin">
        <color theme="9" tint="-0.499984740745262"/>
      </right>
      <top style="thin">
        <color theme="9" tint="-0.499984740745262"/>
      </top>
      <bottom style="thin">
        <color theme="9" tint="-0.499984740745262"/>
      </bottom>
      <diagonal/>
    </border>
    <border>
      <left style="double">
        <color rgb="FF00B050"/>
      </left>
      <right/>
      <top style="double">
        <color rgb="FF00B050"/>
      </top>
      <bottom/>
      <diagonal/>
    </border>
    <border>
      <left/>
      <right/>
      <top style="double">
        <color rgb="FF00B050"/>
      </top>
      <bottom/>
      <diagonal/>
    </border>
    <border>
      <left/>
      <right style="double">
        <color rgb="FF00B050"/>
      </right>
      <top style="double">
        <color rgb="FF00B050"/>
      </top>
      <bottom/>
      <diagonal/>
    </border>
    <border>
      <left style="thin">
        <color indexed="46"/>
      </left>
      <right/>
      <top/>
      <bottom/>
      <diagonal/>
    </border>
    <border>
      <left style="thin">
        <color indexed="46"/>
      </left>
      <right/>
      <top style="thin">
        <color indexed="64"/>
      </top>
      <bottom/>
      <diagonal/>
    </border>
    <border>
      <left style="double">
        <color theme="9" tint="-0.499984740745262"/>
      </left>
      <right style="double">
        <color theme="9" tint="-0.499984740745262"/>
      </right>
      <top style="double">
        <color theme="9" tint="-0.499984740745262"/>
      </top>
      <bottom style="double">
        <color theme="9" tint="-0.499984740745262"/>
      </bottom>
      <diagonal/>
    </border>
    <border>
      <left style="double">
        <color theme="5" tint="-0.249977111117893"/>
      </left>
      <right style="double">
        <color theme="5" tint="-0.249977111117893"/>
      </right>
      <top/>
      <bottom/>
      <diagonal/>
    </border>
    <border>
      <left/>
      <right style="thin">
        <color theme="5"/>
      </right>
      <top style="thin">
        <color theme="5"/>
      </top>
      <bottom style="thin">
        <color theme="5"/>
      </bottom>
      <diagonal/>
    </border>
    <border>
      <left/>
      <right style="thin">
        <color theme="5"/>
      </right>
      <top style="thin">
        <color theme="5"/>
      </top>
      <bottom/>
      <diagonal/>
    </border>
    <border>
      <left/>
      <right style="thin">
        <color theme="5"/>
      </right>
      <top/>
      <bottom style="thin">
        <color theme="5"/>
      </bottom>
      <diagonal/>
    </border>
    <border>
      <left style="thin">
        <color theme="5"/>
      </left>
      <right/>
      <top style="thin">
        <color theme="5"/>
      </top>
      <bottom/>
      <diagonal/>
    </border>
    <border>
      <left style="thin">
        <color theme="5"/>
      </left>
      <right/>
      <top/>
      <bottom style="thin">
        <color theme="5"/>
      </bottom>
      <diagonal/>
    </border>
    <border>
      <left/>
      <right style="thin">
        <color theme="9" tint="-0.499984740745262"/>
      </right>
      <top style="thin">
        <color theme="5"/>
      </top>
      <bottom style="thin">
        <color theme="5"/>
      </bottom>
      <diagonal/>
    </border>
    <border>
      <left/>
      <right/>
      <top style="thin">
        <color theme="5"/>
      </top>
      <bottom style="thin">
        <color theme="5"/>
      </bottom>
      <diagonal/>
    </border>
    <border>
      <left style="thin">
        <color theme="9" tint="-0.499984740745262"/>
      </left>
      <right style="thin">
        <color theme="5"/>
      </right>
      <top style="thin">
        <color theme="5"/>
      </top>
      <bottom/>
      <diagonal/>
    </border>
    <border>
      <left style="thin">
        <color theme="9" tint="-0.499984740745262"/>
      </left>
      <right style="thin">
        <color theme="5"/>
      </right>
      <top/>
      <bottom style="thin">
        <color theme="5"/>
      </bottom>
      <diagonal/>
    </border>
    <border>
      <left/>
      <right/>
      <top style="thin">
        <color theme="5"/>
      </top>
      <bottom/>
      <diagonal/>
    </border>
    <border>
      <left/>
      <right/>
      <top/>
      <bottom style="thin">
        <color theme="5"/>
      </bottom>
      <diagonal/>
    </border>
    <border>
      <left/>
      <right/>
      <top style="medium">
        <color theme="9" tint="-0.499984740745262"/>
      </top>
      <bottom style="thin">
        <color rgb="FF7030A0"/>
      </bottom>
      <diagonal/>
    </border>
    <border>
      <left style="medium">
        <color theme="9" tint="-0.499984740745262"/>
      </left>
      <right/>
      <top style="thin">
        <color rgb="FF7030A0"/>
      </top>
      <bottom/>
      <diagonal/>
    </border>
    <border>
      <left/>
      <right style="medium">
        <color theme="9" tint="-0.499984740745262"/>
      </right>
      <top style="thin">
        <color rgb="FF7030A0"/>
      </top>
      <bottom/>
      <diagonal/>
    </border>
    <border>
      <left style="medium">
        <color theme="9" tint="-0.499984740745262"/>
      </left>
      <right style="thin">
        <color theme="5"/>
      </right>
      <top style="thin">
        <color theme="5"/>
      </top>
      <bottom style="thin">
        <color theme="5"/>
      </bottom>
      <diagonal/>
    </border>
    <border>
      <left style="thin">
        <color theme="5"/>
      </left>
      <right style="medium">
        <color theme="9" tint="-0.499984740745262"/>
      </right>
      <top style="thin">
        <color theme="5"/>
      </top>
      <bottom style="thin">
        <color theme="5"/>
      </bottom>
      <diagonal/>
    </border>
    <border>
      <left style="medium">
        <color theme="9" tint="-0.499984740745262"/>
      </left>
      <right/>
      <top style="thin">
        <color theme="5"/>
      </top>
      <bottom/>
      <diagonal/>
    </border>
    <border>
      <left style="medium">
        <color theme="9" tint="-0.499984740745262"/>
      </left>
      <right/>
      <top/>
      <bottom style="thin">
        <color theme="5"/>
      </bottom>
      <diagonal/>
    </border>
    <border>
      <left/>
      <right style="medium">
        <color theme="9" tint="-0.499984740745262"/>
      </right>
      <top/>
      <bottom style="thin">
        <color theme="5"/>
      </bottom>
      <diagonal/>
    </border>
    <border>
      <left style="thin">
        <color theme="5"/>
      </left>
      <right style="thin">
        <color theme="5"/>
      </right>
      <top style="thin">
        <color theme="5"/>
      </top>
      <bottom style="medium">
        <color theme="9" tint="-0.499984740745262"/>
      </bottom>
      <diagonal/>
    </border>
    <border>
      <left style="thin">
        <color theme="5"/>
      </left>
      <right/>
      <top/>
      <bottom style="medium">
        <color theme="9" tint="-0.499984740745262"/>
      </bottom>
      <diagonal/>
    </border>
    <border>
      <left/>
      <right style="thin">
        <color theme="5"/>
      </right>
      <top/>
      <bottom style="medium">
        <color theme="9" tint="-0.499984740745262"/>
      </bottom>
      <diagonal/>
    </border>
    <border>
      <left style="thin">
        <color theme="5"/>
      </left>
      <right style="medium">
        <color theme="9" tint="-0.499984740745262"/>
      </right>
      <top style="thin">
        <color theme="5"/>
      </top>
      <bottom style="medium">
        <color theme="9" tint="-0.499984740745262"/>
      </bottom>
      <diagonal/>
    </border>
    <border>
      <left style="thin">
        <color theme="9" tint="-0.499984740745262"/>
      </left>
      <right/>
      <top style="thin">
        <color theme="9" tint="-0.499984740745262"/>
      </top>
      <bottom style="thin">
        <color theme="9" tint="-0.49998474074526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rgb="FFCC99FF"/>
      </right>
      <top style="thin">
        <color rgb="FFCC99FF"/>
      </top>
      <bottom/>
      <diagonal/>
    </border>
    <border>
      <left style="medium">
        <color rgb="FF7030A0"/>
      </left>
      <right style="thin">
        <color rgb="FF7030A0"/>
      </right>
      <top style="thin">
        <color rgb="FF7030A0"/>
      </top>
      <bottom style="thin">
        <color rgb="FF7030A0"/>
      </bottom>
      <diagonal/>
    </border>
    <border>
      <left style="thin">
        <color theme="5"/>
      </left>
      <right style="medium">
        <color theme="9" tint="-0.499984740745262"/>
      </right>
      <top/>
      <bottom style="thin">
        <color theme="5"/>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medium">
        <color rgb="FF7030A0"/>
      </left>
      <right/>
      <top style="thin">
        <color rgb="FF7030A0"/>
      </top>
      <bottom style="thin">
        <color rgb="FF7030A0"/>
      </bottom>
      <diagonal/>
    </border>
    <border>
      <left style="medium">
        <color theme="5"/>
      </left>
      <right style="thin">
        <color theme="5"/>
      </right>
      <top style="thin">
        <color theme="5"/>
      </top>
      <bottom style="thin">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right style="thin">
        <color theme="9" tint="-0.499984740745262"/>
      </right>
      <top style="thin">
        <color theme="9" tint="-0.499984740745262"/>
      </top>
      <bottom/>
      <diagonal/>
    </border>
    <border>
      <left style="double">
        <color rgb="FF00B050"/>
      </left>
      <right style="double">
        <color rgb="FF00B050"/>
      </right>
      <top style="double">
        <color rgb="FF00B050"/>
      </top>
      <bottom/>
      <diagonal/>
    </border>
    <border>
      <left style="double">
        <color rgb="FFBF11B3"/>
      </left>
      <right/>
      <top style="double">
        <color rgb="FFBF11B3"/>
      </top>
      <bottom style="thin">
        <color rgb="FFCC99FF"/>
      </bottom>
      <diagonal/>
    </border>
    <border>
      <left/>
      <right/>
      <top style="double">
        <color rgb="FFBF11B3"/>
      </top>
      <bottom style="thin">
        <color rgb="FFCC99FF"/>
      </bottom>
      <diagonal/>
    </border>
    <border>
      <left/>
      <right style="thin">
        <color rgb="FFCC99FF"/>
      </right>
      <top style="double">
        <color rgb="FFBF11B3"/>
      </top>
      <bottom style="thin">
        <color rgb="FFCC99FF"/>
      </bottom>
      <diagonal/>
    </border>
    <border>
      <left style="thin">
        <color rgb="FFCC99FF"/>
      </left>
      <right/>
      <top style="double">
        <color rgb="FFBF11B3"/>
      </top>
      <bottom style="thin">
        <color rgb="FFCC99FF"/>
      </bottom>
      <diagonal/>
    </border>
    <border>
      <left/>
      <right style="double">
        <color rgb="FFBF11B3"/>
      </right>
      <top style="double">
        <color rgb="FFBF11B3"/>
      </top>
      <bottom style="thin">
        <color rgb="FFCC99FF"/>
      </bottom>
      <diagonal/>
    </border>
    <border>
      <left style="double">
        <color rgb="FFBF11B3"/>
      </left>
      <right style="thin">
        <color rgb="FFCC99FF"/>
      </right>
      <top style="thin">
        <color rgb="FFCC99FF"/>
      </top>
      <bottom style="thin">
        <color rgb="FFCC99FF"/>
      </bottom>
      <diagonal/>
    </border>
    <border>
      <left style="thin">
        <color rgb="FFCC99FF"/>
      </left>
      <right style="double">
        <color rgb="FFBF11B3"/>
      </right>
      <top style="thin">
        <color rgb="FFCC99FF"/>
      </top>
      <bottom/>
      <diagonal/>
    </border>
    <border>
      <left style="thin">
        <color rgb="FFCC99FF"/>
      </left>
      <right style="double">
        <color rgb="FFBF11B3"/>
      </right>
      <top/>
      <bottom style="thin">
        <color rgb="FFCC99FF"/>
      </bottom>
      <diagonal/>
    </border>
    <border>
      <left style="thin">
        <color rgb="FFCC99FF"/>
      </left>
      <right style="double">
        <color rgb="FFBF11B3"/>
      </right>
      <top style="thin">
        <color rgb="FFCC99FF"/>
      </top>
      <bottom style="thin">
        <color rgb="FFCC99FF"/>
      </bottom>
      <diagonal/>
    </border>
    <border>
      <left style="double">
        <color rgb="FFBF11B3"/>
      </left>
      <right/>
      <top style="thin">
        <color rgb="FFCC99FF"/>
      </top>
      <bottom/>
      <diagonal/>
    </border>
    <border>
      <left/>
      <right style="double">
        <color rgb="FFBF11B3"/>
      </right>
      <top style="thin">
        <color rgb="FFCC99FF"/>
      </top>
      <bottom/>
      <diagonal/>
    </border>
    <border>
      <left/>
      <right style="double">
        <color rgb="FFBF11B3"/>
      </right>
      <top/>
      <bottom/>
      <diagonal/>
    </border>
    <border>
      <left/>
      <right style="double">
        <color rgb="FFBF11B3"/>
      </right>
      <top/>
      <bottom style="thin">
        <color rgb="FFCC99FF"/>
      </bottom>
      <diagonal/>
    </border>
    <border>
      <left style="double">
        <color rgb="FFBF11B3"/>
      </left>
      <right style="thin">
        <color rgb="FFCC99FF"/>
      </right>
      <top style="thin">
        <color rgb="FFCC99FF"/>
      </top>
      <bottom style="double">
        <color rgb="FFBF11B3"/>
      </bottom>
      <diagonal/>
    </border>
    <border>
      <left style="thin">
        <color rgb="FFCC99FF"/>
      </left>
      <right style="thin">
        <color rgb="FFCC99FF"/>
      </right>
      <top style="thin">
        <color rgb="FFCC99FF"/>
      </top>
      <bottom style="double">
        <color rgb="FFBF11B3"/>
      </bottom>
      <diagonal/>
    </border>
    <border>
      <left style="thin">
        <color rgb="FFCC99FF"/>
      </left>
      <right/>
      <top style="thin">
        <color rgb="FFCC99FF"/>
      </top>
      <bottom style="double">
        <color rgb="FFBF11B3"/>
      </bottom>
      <diagonal/>
    </border>
    <border>
      <left/>
      <right style="thin">
        <color rgb="FFCC99FF"/>
      </right>
      <top style="thin">
        <color rgb="FFCC99FF"/>
      </top>
      <bottom style="double">
        <color rgb="FFBF11B3"/>
      </bottom>
      <diagonal/>
    </border>
    <border>
      <left style="thin">
        <color rgb="FFCC99FF"/>
      </left>
      <right/>
      <top/>
      <bottom style="double">
        <color rgb="FFBF11B3"/>
      </bottom>
      <diagonal/>
    </border>
    <border>
      <left/>
      <right/>
      <top/>
      <bottom style="double">
        <color rgb="FFBF11B3"/>
      </bottom>
      <diagonal/>
    </border>
    <border>
      <left/>
      <right style="thin">
        <color rgb="FFCC99FF"/>
      </right>
      <top/>
      <bottom style="double">
        <color rgb="FFBF11B3"/>
      </bottom>
      <diagonal/>
    </border>
    <border>
      <left/>
      <right style="double">
        <color rgb="FFBF11B3"/>
      </right>
      <top/>
      <bottom style="double">
        <color rgb="FFBF11B3"/>
      </bottom>
      <diagonal/>
    </border>
    <border>
      <left style="double">
        <color theme="9" tint="-0.499984740745262"/>
      </left>
      <right/>
      <top style="double">
        <color theme="9" tint="-0.499984740745262"/>
      </top>
      <bottom style="double">
        <color theme="9" tint="-0.499984740745262"/>
      </bottom>
      <diagonal/>
    </border>
    <border>
      <left/>
      <right style="double">
        <color theme="9" tint="-0.499984740745262"/>
      </right>
      <top style="double">
        <color theme="9" tint="-0.499984740745262"/>
      </top>
      <bottom style="double">
        <color theme="9" tint="-0.499984740745262"/>
      </bottom>
      <diagonal/>
    </border>
    <border>
      <left style="double">
        <color theme="5" tint="-0.249977111117893"/>
      </left>
      <right style="double">
        <color theme="5" tint="-0.249977111117893"/>
      </right>
      <top style="double">
        <color theme="9" tint="-0.499984740745262"/>
      </top>
      <bottom/>
      <diagonal/>
    </border>
    <border>
      <left/>
      <right/>
      <top style="double">
        <color theme="9" tint="-0.499984740745262"/>
      </top>
      <bottom style="double">
        <color theme="9" tint="-0.499984740745262"/>
      </bottom>
      <diagonal/>
    </border>
    <border>
      <left style="hair">
        <color theme="9" tint="-0.499984740745262"/>
      </left>
      <right style="hair">
        <color theme="9" tint="-0.499984740745262"/>
      </right>
      <top style="hair">
        <color theme="9" tint="-0.499984740745262"/>
      </top>
      <bottom style="hair">
        <color theme="9" tint="-0.499984740745262"/>
      </bottom>
      <diagonal/>
    </border>
    <border>
      <left style="double">
        <color theme="5" tint="-0.249977111117893"/>
      </left>
      <right/>
      <top/>
      <bottom/>
      <diagonal/>
    </border>
    <border>
      <left style="double">
        <color theme="5" tint="-0.249977111117893"/>
      </left>
      <right/>
      <top/>
      <bottom style="double">
        <color theme="9" tint="-0.499984740745262"/>
      </bottom>
      <diagonal/>
    </border>
    <border>
      <left/>
      <right/>
      <top/>
      <bottom style="double">
        <color theme="9" tint="-0.499984740745262"/>
      </bottom>
      <diagonal/>
    </border>
    <border>
      <left style="double">
        <color theme="5" tint="-0.249977111117893"/>
      </left>
      <right/>
      <top style="double">
        <color theme="9" tint="-0.499984740745262"/>
      </top>
      <bottom/>
      <diagonal/>
    </border>
    <border>
      <left/>
      <right style="double">
        <color theme="5" tint="-0.249977111117893"/>
      </right>
      <top style="double">
        <color theme="9" tint="-0.499984740745262"/>
      </top>
      <bottom/>
      <diagonal/>
    </border>
    <border>
      <left/>
      <right style="double">
        <color theme="5" tint="-0.249977111117893"/>
      </right>
      <top/>
      <bottom/>
      <diagonal/>
    </border>
    <border>
      <left style="double">
        <color theme="5" tint="-0.249977111117893"/>
      </left>
      <right/>
      <top/>
      <bottom style="double">
        <color theme="5" tint="-0.249977111117893"/>
      </bottom>
      <diagonal/>
    </border>
    <border>
      <left/>
      <right style="double">
        <color theme="5" tint="-0.249977111117893"/>
      </right>
      <top/>
      <bottom style="double">
        <color theme="5" tint="-0.249977111117893"/>
      </bottom>
      <diagonal/>
    </border>
    <border>
      <left/>
      <right/>
      <top style="double">
        <color theme="9" tint="-0.499984740745262"/>
      </top>
      <bottom/>
      <diagonal/>
    </border>
    <border>
      <left style="double">
        <color theme="5" tint="-0.249977111117893"/>
      </left>
      <right/>
      <top style="double">
        <color theme="5" tint="-0.249977111117893"/>
      </top>
      <bottom/>
      <diagonal/>
    </border>
    <border>
      <left/>
      <right style="double">
        <color theme="5" tint="-0.249977111117893"/>
      </right>
      <top style="double">
        <color theme="5" tint="-0.249977111117893"/>
      </top>
      <bottom/>
      <diagonal/>
    </border>
    <border>
      <left style="hair">
        <color theme="9" tint="-0.499984740745262"/>
      </left>
      <right style="hair">
        <color theme="9" tint="-0.499984740745262"/>
      </right>
      <top/>
      <bottom style="hair">
        <color theme="9" tint="-0.499984740745262"/>
      </bottom>
      <diagonal/>
    </border>
    <border>
      <left style="thin">
        <color rgb="FFBF11B3"/>
      </left>
      <right style="thin">
        <color rgb="FFBF11B3"/>
      </right>
      <top style="thin">
        <color rgb="FFBF11B3"/>
      </top>
      <bottom style="thin">
        <color rgb="FFBF11B3"/>
      </bottom>
      <diagonal/>
    </border>
    <border>
      <left style="thin">
        <color rgb="FFBF11B3"/>
      </left>
      <right style="thin">
        <color rgb="FFBF11B3"/>
      </right>
      <top style="thin">
        <color rgb="FFBF11B3"/>
      </top>
      <bottom/>
      <diagonal/>
    </border>
    <border>
      <left style="thin">
        <color rgb="FFBF11B3"/>
      </left>
      <right style="thin">
        <color rgb="FFBF11B3"/>
      </right>
      <top/>
      <bottom style="thin">
        <color rgb="FFBF11B3"/>
      </bottom>
      <diagonal/>
    </border>
    <border>
      <left style="thin">
        <color rgb="FFBF11B3"/>
      </left>
      <right style="thin">
        <color rgb="FFBF11B3"/>
      </right>
      <top/>
      <bottom/>
      <diagonal/>
    </border>
    <border>
      <left style="thin">
        <color rgb="FFBF11B3"/>
      </left>
      <right/>
      <top style="thin">
        <color rgb="FFBF11B3"/>
      </top>
      <bottom style="thin">
        <color rgb="FFBF11B3"/>
      </bottom>
      <diagonal/>
    </border>
    <border>
      <left/>
      <right style="thin">
        <color rgb="FFBF11B3"/>
      </right>
      <top style="thin">
        <color rgb="FFBF11B3"/>
      </top>
      <bottom style="thin">
        <color rgb="FFBF11B3"/>
      </bottom>
      <diagonal/>
    </border>
    <border>
      <left style="thin">
        <color rgb="FFBF11B3"/>
      </left>
      <right/>
      <top style="thin">
        <color rgb="FFBF11B3"/>
      </top>
      <bottom/>
      <diagonal/>
    </border>
    <border>
      <left/>
      <right style="thin">
        <color rgb="FFBF11B3"/>
      </right>
      <top style="thin">
        <color rgb="FFBF11B3"/>
      </top>
      <bottom/>
      <diagonal/>
    </border>
    <border>
      <left/>
      <right style="thin">
        <color rgb="FFBF11B3"/>
      </right>
      <top/>
      <bottom/>
      <diagonal/>
    </border>
    <border>
      <left style="thin">
        <color rgb="FFBF11B3"/>
      </left>
      <right/>
      <top/>
      <bottom style="thin">
        <color rgb="FFBF11B3"/>
      </bottom>
      <diagonal/>
    </border>
    <border>
      <left/>
      <right style="thin">
        <color rgb="FFBF11B3"/>
      </right>
      <top/>
      <bottom style="thin">
        <color rgb="FFBF11B3"/>
      </bottom>
      <diagonal/>
    </border>
    <border>
      <left/>
      <right/>
      <top style="thin">
        <color rgb="FFBF11B3"/>
      </top>
      <bottom style="thin">
        <color rgb="FFBF11B3"/>
      </bottom>
      <diagonal/>
    </border>
    <border>
      <left/>
      <right/>
      <top style="thin">
        <color rgb="FFBF11B3"/>
      </top>
      <bottom/>
      <diagonal/>
    </border>
    <border>
      <left style="thin">
        <color rgb="FF7030A0"/>
      </left>
      <right style="thin">
        <color rgb="FFBF11B3"/>
      </right>
      <top style="thin">
        <color rgb="FF7030A0"/>
      </top>
      <bottom/>
      <diagonal/>
    </border>
    <border>
      <left style="thin">
        <color rgb="FF7030A0"/>
      </left>
      <right style="thin">
        <color rgb="FFBF11B3"/>
      </right>
      <top/>
      <bottom/>
      <diagonal/>
    </border>
    <border>
      <left style="thin">
        <color rgb="FF7030A0"/>
      </left>
      <right style="thin">
        <color rgb="FFBF11B3"/>
      </right>
      <top/>
      <bottom style="thin">
        <color rgb="FF7030A0"/>
      </bottom>
      <diagonal/>
    </border>
    <border>
      <left/>
      <right/>
      <top/>
      <bottom style="thin">
        <color rgb="FFBF11B3"/>
      </bottom>
      <diagonal/>
    </border>
    <border>
      <left/>
      <right style="thin">
        <color rgb="FFBF11B3"/>
      </right>
      <top style="thin">
        <color rgb="FF7030A0"/>
      </top>
      <bottom/>
      <diagonal/>
    </border>
    <border>
      <left/>
      <right style="thin">
        <color rgb="FFBF11B3"/>
      </right>
      <top/>
      <bottom style="thin">
        <color rgb="FF7030A0"/>
      </bottom>
      <diagonal/>
    </border>
    <border>
      <left style="thin">
        <color rgb="FFBF11B3"/>
      </left>
      <right style="thin">
        <color rgb="FFBF11B3"/>
      </right>
      <top/>
      <bottom style="thin">
        <color rgb="FF7030A0"/>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style="medium">
        <color theme="9" tint="-0.499984740745262"/>
      </left>
      <right/>
      <top style="thin">
        <color theme="5"/>
      </top>
      <bottom style="thin">
        <color theme="9" tint="-0.499984740745262"/>
      </bottom>
      <diagonal/>
    </border>
    <border>
      <left/>
      <right style="thin">
        <color theme="5"/>
      </right>
      <top style="thin">
        <color theme="5"/>
      </top>
      <bottom style="thin">
        <color theme="9" tint="-0.499984740745262"/>
      </bottom>
      <diagonal/>
    </border>
    <border>
      <left style="medium">
        <color theme="9" tint="-0.499984740745262"/>
      </left>
      <right style="thin">
        <color theme="5"/>
      </right>
      <top/>
      <bottom style="thin">
        <color theme="5"/>
      </bottom>
      <diagonal/>
    </border>
    <border>
      <left style="medium">
        <color theme="9" tint="-0.499984740745262"/>
      </left>
      <right style="thin">
        <color theme="5"/>
      </right>
      <top style="thin">
        <color theme="5"/>
      </top>
      <bottom style="medium">
        <color theme="9" tint="-0.499984740745262"/>
      </bottom>
      <diagonal/>
    </border>
    <border>
      <left/>
      <right style="medium">
        <color theme="9" tint="-0.499984740745262"/>
      </right>
      <top style="thin">
        <color theme="9" tint="-0.499984740745262"/>
      </top>
      <bottom/>
      <diagonal/>
    </border>
    <border>
      <left style="medium">
        <color rgb="FF00B050"/>
      </left>
      <right/>
      <top style="thin">
        <color theme="9" tint="-0.499984740745262"/>
      </top>
      <bottom style="thin">
        <color theme="9" tint="-0.499984740745262"/>
      </bottom>
      <diagonal/>
    </border>
    <border>
      <left/>
      <right style="hair">
        <color theme="9" tint="-0.499984740745262"/>
      </right>
      <top style="hair">
        <color theme="9" tint="-0.499984740745262"/>
      </top>
      <bottom style="hair">
        <color theme="9" tint="-0.499984740745262"/>
      </bottom>
      <diagonal/>
    </border>
    <border>
      <left style="thin">
        <color theme="9" tint="-0.499984740745262"/>
      </left>
      <right style="thin">
        <color theme="9" tint="-0.499984740745262"/>
      </right>
      <top style="medium">
        <color rgb="FF00B050"/>
      </top>
      <bottom/>
      <diagonal/>
    </border>
    <border>
      <left style="thin">
        <color theme="9" tint="-0.499984740745262"/>
      </left>
      <right/>
      <top style="medium">
        <color rgb="FF00B050"/>
      </top>
      <bottom/>
      <diagonal/>
    </border>
    <border>
      <left style="double">
        <color rgb="FF00B050"/>
      </left>
      <right style="double">
        <color rgb="FF00B050"/>
      </right>
      <top/>
      <bottom style="double">
        <color rgb="FF00B050"/>
      </bottom>
      <diagonal/>
    </border>
    <border>
      <left/>
      <right style="medium">
        <color theme="9" tint="-0.499984740745262"/>
      </right>
      <top style="thin">
        <color theme="5"/>
      </top>
      <bottom/>
      <diagonal/>
    </border>
    <border>
      <left style="thin">
        <color theme="5"/>
      </left>
      <right/>
      <top/>
      <bottom/>
      <diagonal/>
    </border>
    <border>
      <left/>
      <right style="medium">
        <color theme="9" tint="-0.499984740745262"/>
      </right>
      <top style="thin">
        <color theme="5"/>
      </top>
      <bottom style="thin">
        <color theme="5"/>
      </bottom>
      <diagonal/>
    </border>
    <border>
      <left style="thin">
        <color theme="5"/>
      </left>
      <right/>
      <top style="thin">
        <color theme="5"/>
      </top>
      <bottom style="thin">
        <color theme="9" tint="-0.499984740745262"/>
      </bottom>
      <diagonal/>
    </border>
    <border>
      <left/>
      <right style="medium">
        <color theme="9" tint="-0.499984740745262"/>
      </right>
      <top style="thin">
        <color theme="5"/>
      </top>
      <bottom style="thin">
        <color theme="9" tint="-0.499984740745262"/>
      </bottom>
      <diagonal/>
    </border>
  </borders>
  <cellStyleXfs count="6">
    <xf numFmtId="0" fontId="0" fillId="0" borderId="0"/>
    <xf numFmtId="0" fontId="17" fillId="0" borderId="0" applyNumberFormat="0" applyFill="0" applyBorder="0" applyAlignment="0" applyProtection="0">
      <alignment vertical="top"/>
      <protection locked="0"/>
    </xf>
    <xf numFmtId="0" fontId="19" fillId="0" borderId="0"/>
    <xf numFmtId="0" fontId="1" fillId="0" borderId="0"/>
    <xf numFmtId="0" fontId="88" fillId="0" borderId="0"/>
    <xf numFmtId="9" fontId="1" fillId="0" borderId="0" applyFont="0" applyFill="0" applyBorder="0" applyAlignment="0" applyProtection="0"/>
  </cellStyleXfs>
  <cellXfs count="1106">
    <xf numFmtId="0" fontId="0" fillId="0" borderId="0" xfId="0"/>
    <xf numFmtId="0" fontId="0" fillId="2" borderId="0" xfId="0" applyFill="1" applyProtection="1">
      <protection hidden="1"/>
    </xf>
    <xf numFmtId="0" fontId="0" fillId="0" borderId="0" xfId="0" applyProtection="1">
      <protection hidden="1"/>
    </xf>
    <xf numFmtId="0" fontId="0" fillId="3" borderId="0" xfId="0" applyFill="1" applyProtection="1">
      <protection hidden="1"/>
    </xf>
    <xf numFmtId="0" fontId="3" fillId="4" borderId="0" xfId="0" applyFont="1" applyFill="1" applyAlignment="1" applyProtection="1">
      <alignment horizontal="center" vertical="center"/>
      <protection hidden="1"/>
    </xf>
    <xf numFmtId="0" fontId="5" fillId="2" borderId="0" xfId="0" applyFont="1" applyFill="1" applyAlignment="1" applyProtection="1">
      <alignment vertical="center" wrapText="1"/>
      <protection hidden="1"/>
    </xf>
    <xf numFmtId="0" fontId="5" fillId="3" borderId="0" xfId="0" applyFont="1" applyFill="1" applyAlignment="1" applyProtection="1">
      <alignment vertical="center" wrapText="1"/>
      <protection hidden="1"/>
    </xf>
    <xf numFmtId="0" fontId="6" fillId="3" borderId="2" xfId="0" applyFont="1" applyFill="1" applyBorder="1" applyAlignment="1" applyProtection="1">
      <alignment vertical="center"/>
      <protection hidden="1"/>
    </xf>
    <xf numFmtId="0" fontId="5" fillId="2" borderId="0" xfId="0" applyFont="1" applyFill="1" applyBorder="1" applyAlignment="1" applyProtection="1">
      <alignment vertical="center" wrapText="1"/>
      <protection hidden="1"/>
    </xf>
    <xf numFmtId="0" fontId="0" fillId="2" borderId="0" xfId="0" applyFill="1" applyBorder="1" applyProtection="1">
      <protection hidden="1"/>
    </xf>
    <xf numFmtId="0" fontId="10" fillId="3" borderId="0" xfId="0" applyFont="1" applyFill="1" applyBorder="1" applyAlignment="1" applyProtection="1">
      <alignment vertical="center"/>
      <protection hidden="1"/>
    </xf>
    <xf numFmtId="0" fontId="24" fillId="14" borderId="9" xfId="0" applyFont="1" applyFill="1" applyBorder="1" applyAlignment="1" applyProtection="1">
      <alignment horizontal="center" vertical="center"/>
    </xf>
    <xf numFmtId="0" fontId="26" fillId="0" borderId="0" xfId="0" applyFont="1" applyFill="1" applyBorder="1" applyAlignment="1" applyProtection="1">
      <alignment horizontal="center" vertical="center" textRotation="90"/>
    </xf>
    <xf numFmtId="0" fontId="25" fillId="0" borderId="0" xfId="0" applyFont="1" applyFill="1" applyBorder="1" applyAlignment="1" applyProtection="1">
      <alignment vertical="center" wrapText="1"/>
    </xf>
    <xf numFmtId="0" fontId="27" fillId="7" borderId="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textRotation="90"/>
    </xf>
    <xf numFmtId="0" fontId="29" fillId="0" borderId="0" xfId="0" applyFont="1" applyFill="1" applyBorder="1" applyAlignment="1" applyProtection="1">
      <alignment horizontal="center" vertical="center" wrapText="1"/>
    </xf>
    <xf numFmtId="1" fontId="33" fillId="0" borderId="0" xfId="0" applyNumberFormat="1" applyFont="1" applyFill="1" applyBorder="1" applyAlignment="1" applyProtection="1">
      <alignment horizontal="center" vertical="center"/>
    </xf>
    <xf numFmtId="1" fontId="21" fillId="0" borderId="0" xfId="0" applyNumberFormat="1" applyFont="1" applyFill="1" applyBorder="1" applyAlignment="1" applyProtection="1">
      <alignment horizontal="center" vertical="center" wrapText="1"/>
    </xf>
    <xf numFmtId="0" fontId="34" fillId="14" borderId="18" xfId="0" applyFont="1" applyFill="1" applyBorder="1" applyAlignment="1" applyProtection="1">
      <alignment horizontal="center" vertical="center" wrapText="1"/>
    </xf>
    <xf numFmtId="164" fontId="34" fillId="14" borderId="18" xfId="0" applyNumberFormat="1" applyFont="1" applyFill="1" applyBorder="1" applyAlignment="1" applyProtection="1">
      <alignment horizontal="center" vertical="center" wrapText="1"/>
    </xf>
    <xf numFmtId="0" fontId="34" fillId="14" borderId="18" xfId="0" applyFont="1" applyFill="1" applyBorder="1" applyAlignment="1" applyProtection="1">
      <alignment horizontal="left" vertical="center" wrapText="1"/>
    </xf>
    <xf numFmtId="0" fontId="34" fillId="14" borderId="100" xfId="0" applyFont="1" applyFill="1" applyBorder="1" applyAlignment="1" applyProtection="1">
      <alignment horizontal="center" vertical="center"/>
    </xf>
    <xf numFmtId="0" fontId="34" fillId="14" borderId="101" xfId="0" applyFont="1" applyFill="1" applyBorder="1" applyAlignment="1" applyProtection="1">
      <alignment horizontal="center" vertical="center"/>
    </xf>
    <xf numFmtId="0" fontId="88" fillId="0" borderId="0" xfId="0" applyFont="1" applyFill="1" applyBorder="1" applyAlignment="1" applyProtection="1">
      <alignment vertical="center"/>
    </xf>
    <xf numFmtId="0" fontId="153" fillId="0" borderId="0" xfId="0" applyNumberFormat="1" applyFont="1" applyFill="1" applyBorder="1" applyAlignment="1" applyProtection="1">
      <alignment horizontal="center" vertical="center" wrapText="1"/>
    </xf>
    <xf numFmtId="0" fontId="154" fillId="0" borderId="0" xfId="0" applyNumberFormat="1" applyFont="1" applyFill="1" applyBorder="1" applyAlignment="1" applyProtection="1">
      <alignment horizontal="center" vertical="center" wrapText="1"/>
    </xf>
    <xf numFmtId="0" fontId="155" fillId="0" borderId="0" xfId="0" applyFont="1" applyFill="1" applyBorder="1" applyAlignment="1" applyProtection="1">
      <alignment vertical="center"/>
    </xf>
    <xf numFmtId="0" fontId="157" fillId="0" borderId="0" xfId="0" applyFont="1" applyFill="1" applyBorder="1" applyAlignment="1" applyProtection="1">
      <alignment horizontal="left" vertical="center" wrapText="1"/>
    </xf>
    <xf numFmtId="0" fontId="158" fillId="0" borderId="0" xfId="0" applyNumberFormat="1" applyFont="1" applyFill="1" applyBorder="1" applyAlignment="1" applyProtection="1">
      <alignment vertical="center" wrapText="1"/>
    </xf>
    <xf numFmtId="0" fontId="159" fillId="0" borderId="0" xfId="0" applyFont="1" applyFill="1" applyBorder="1" applyAlignment="1" applyProtection="1">
      <alignment vertical="center"/>
    </xf>
    <xf numFmtId="0" fontId="161" fillId="0" borderId="0" xfId="0" applyFont="1" applyFill="1" applyBorder="1" applyAlignment="1" applyProtection="1">
      <alignment horizontal="center" vertical="center" wrapText="1"/>
    </xf>
    <xf numFmtId="0" fontId="160" fillId="0" borderId="0" xfId="0" applyFont="1" applyFill="1" applyBorder="1" applyAlignment="1" applyProtection="1">
      <alignment horizontal="left" vertical="center"/>
    </xf>
    <xf numFmtId="0" fontId="164" fillId="0" borderId="0" xfId="0" applyFont="1" applyFill="1" applyBorder="1" applyAlignment="1">
      <alignment horizontal="left" vertical="center" wrapText="1"/>
    </xf>
    <xf numFmtId="0" fontId="167" fillId="0" borderId="0" xfId="0" applyFont="1" applyFill="1" applyBorder="1" applyAlignment="1">
      <alignment horizontal="left"/>
    </xf>
    <xf numFmtId="0" fontId="170" fillId="0" borderId="0" xfId="0" applyFont="1" applyFill="1" applyBorder="1"/>
    <xf numFmtId="0" fontId="171" fillId="0" borderId="0" xfId="0" applyFont="1" applyFill="1" applyBorder="1" applyAlignment="1">
      <alignment wrapText="1"/>
    </xf>
    <xf numFmtId="0" fontId="164" fillId="0" borderId="0" xfId="0" applyFont="1" applyFill="1" applyBorder="1" applyAlignment="1">
      <alignment horizontal="center" vertical="center" wrapText="1"/>
    </xf>
    <xf numFmtId="0" fontId="164" fillId="0" borderId="0" xfId="0" applyFont="1" applyFill="1" applyBorder="1" applyAlignment="1">
      <alignment horizontal="left" vertical="center"/>
    </xf>
    <xf numFmtId="0" fontId="183" fillId="0" borderId="0" xfId="0" applyFont="1" applyFill="1" applyBorder="1" applyAlignment="1">
      <alignment horizontal="left" vertical="center" wrapText="1"/>
    </xf>
    <xf numFmtId="0" fontId="185" fillId="0" borderId="0" xfId="0" applyFont="1" applyFill="1" applyBorder="1" applyAlignment="1">
      <alignment horizontal="center" vertical="center" wrapText="1"/>
    </xf>
    <xf numFmtId="0" fontId="189" fillId="0" borderId="0" xfId="0" applyFont="1" applyFill="1" applyBorder="1" applyAlignment="1">
      <alignment horizontal="left" vertical="center"/>
    </xf>
    <xf numFmtId="0" fontId="191" fillId="0" borderId="0" xfId="0" applyFont="1" applyFill="1" applyBorder="1" applyAlignment="1">
      <alignment horizontal="left" vertical="center"/>
    </xf>
    <xf numFmtId="0" fontId="185" fillId="0" borderId="0" xfId="0" applyFont="1" applyFill="1" applyBorder="1" applyAlignment="1">
      <alignment horizontal="left" vertical="center" wrapText="1"/>
    </xf>
    <xf numFmtId="0" fontId="197" fillId="0" borderId="0" xfId="0" applyFont="1" applyFill="1" applyBorder="1" applyAlignment="1">
      <alignment horizontal="left" vertical="center" wrapText="1"/>
    </xf>
    <xf numFmtId="0" fontId="191" fillId="0" borderId="0" xfId="0" applyFont="1" applyFill="1" applyBorder="1" applyAlignment="1">
      <alignment horizontal="left" vertical="center" wrapText="1"/>
    </xf>
    <xf numFmtId="0" fontId="199" fillId="0" borderId="0" xfId="0" applyFont="1" applyFill="1" applyBorder="1" applyAlignment="1">
      <alignment horizontal="left" vertical="center"/>
    </xf>
    <xf numFmtId="0" fontId="167" fillId="0" borderId="0" xfId="0" applyFont="1" applyFill="1" applyBorder="1" applyAlignment="1">
      <alignment horizontal="left" vertical="center"/>
    </xf>
    <xf numFmtId="0" fontId="204" fillId="0" borderId="0" xfId="0" applyFont="1" applyFill="1" applyBorder="1" applyAlignment="1">
      <alignment horizontal="center" vertical="center" wrapText="1"/>
    </xf>
    <xf numFmtId="0" fontId="4" fillId="3" borderId="0" xfId="0" applyFont="1" applyFill="1" applyBorder="1" applyAlignment="1" applyProtection="1">
      <alignment vertical="center"/>
      <protection hidden="1"/>
    </xf>
    <xf numFmtId="0" fontId="7" fillId="3" borderId="0" xfId="0" applyFont="1" applyFill="1" applyBorder="1" applyAlignment="1" applyProtection="1">
      <alignment horizontal="left" vertical="center"/>
      <protection hidden="1"/>
    </xf>
    <xf numFmtId="0" fontId="210" fillId="3" borderId="0" xfId="0" applyFont="1" applyFill="1" applyBorder="1" applyProtection="1">
      <protection hidden="1"/>
    </xf>
    <xf numFmtId="0" fontId="210" fillId="2" borderId="0" xfId="0" applyFont="1" applyFill="1" applyBorder="1" applyProtection="1">
      <protection hidden="1"/>
    </xf>
    <xf numFmtId="0" fontId="210" fillId="0" borderId="0" xfId="0" applyFont="1" applyBorder="1" applyProtection="1">
      <protection hidden="1"/>
    </xf>
    <xf numFmtId="0" fontId="0" fillId="0" borderId="0" xfId="0" applyBorder="1" applyProtection="1">
      <protection hidden="1"/>
    </xf>
    <xf numFmtId="0" fontId="214" fillId="0" borderId="81" xfId="0" applyFont="1" applyFill="1" applyBorder="1" applyAlignment="1" applyProtection="1">
      <alignment horizontal="center" vertical="center" wrapText="1"/>
      <protection hidden="1"/>
    </xf>
    <xf numFmtId="0" fontId="214" fillId="0" borderId="80" xfId="0" applyFont="1" applyFill="1" applyBorder="1" applyAlignment="1" applyProtection="1">
      <alignment horizontal="center" vertical="center" wrapText="1"/>
      <protection hidden="1"/>
    </xf>
    <xf numFmtId="0" fontId="131" fillId="0" borderId="81" xfId="0" applyFont="1" applyFill="1" applyBorder="1" applyAlignment="1" applyProtection="1">
      <alignment horizontal="center" vertical="center" wrapText="1"/>
      <protection hidden="1"/>
    </xf>
    <xf numFmtId="0" fontId="134" fillId="0" borderId="81" xfId="0" applyNumberFormat="1" applyFont="1" applyFill="1" applyBorder="1" applyAlignment="1" applyProtection="1">
      <alignment horizontal="center" vertical="center" wrapText="1"/>
      <protection hidden="1"/>
    </xf>
    <xf numFmtId="0" fontId="136" fillId="0" borderId="112" xfId="0" applyNumberFormat="1" applyFont="1" applyFill="1" applyBorder="1" applyAlignment="1" applyProtection="1">
      <alignment horizontal="center" vertical="center" wrapText="1"/>
      <protection hidden="1"/>
    </xf>
    <xf numFmtId="0" fontId="71" fillId="0" borderId="18" xfId="0" applyNumberFormat="1" applyFont="1" applyFill="1" applyBorder="1" applyAlignment="1" applyProtection="1">
      <alignment horizontal="center" vertical="center" wrapText="1"/>
      <protection hidden="1"/>
    </xf>
    <xf numFmtId="0" fontId="71" fillId="0" borderId="109" xfId="0" applyNumberFormat="1" applyFont="1" applyFill="1" applyBorder="1" applyAlignment="1" applyProtection="1">
      <alignment horizontal="center" vertical="center" wrapText="1"/>
      <protection hidden="1"/>
    </xf>
    <xf numFmtId="0" fontId="136" fillId="0" borderId="116" xfId="0" applyNumberFormat="1" applyFont="1" applyFill="1" applyBorder="1" applyAlignment="1" applyProtection="1">
      <alignment horizontal="center" vertical="center" wrapText="1"/>
      <protection hidden="1"/>
    </xf>
    <xf numFmtId="0" fontId="136" fillId="0" borderId="81" xfId="0" applyNumberFormat="1" applyFont="1" applyFill="1" applyBorder="1" applyAlignment="1" applyProtection="1">
      <alignment horizontal="center" vertical="center" wrapText="1"/>
      <protection hidden="1"/>
    </xf>
    <xf numFmtId="1" fontId="129" fillId="0" borderId="79" xfId="0" applyNumberFormat="1" applyFont="1" applyFill="1" applyBorder="1" applyAlignment="1" applyProtection="1">
      <alignment horizontal="center" vertical="center" wrapText="1"/>
      <protection hidden="1"/>
    </xf>
    <xf numFmtId="1" fontId="135" fillId="0" borderId="79" xfId="0" applyNumberFormat="1" applyFont="1" applyFill="1" applyBorder="1" applyAlignment="1" applyProtection="1">
      <alignment horizontal="center" vertical="center" wrapText="1"/>
      <protection hidden="1"/>
    </xf>
    <xf numFmtId="1" fontId="137" fillId="0" borderId="79" xfId="0" applyNumberFormat="1" applyFont="1" applyFill="1" applyBorder="1" applyAlignment="1" applyProtection="1">
      <alignment horizontal="center" vertical="center" wrapText="1"/>
      <protection hidden="1"/>
    </xf>
    <xf numFmtId="1" fontId="129" fillId="0" borderId="82" xfId="0" applyNumberFormat="1" applyFont="1" applyFill="1" applyBorder="1" applyAlignment="1" applyProtection="1">
      <alignment horizontal="center" vertical="center" wrapText="1"/>
      <protection hidden="1"/>
    </xf>
    <xf numFmtId="0" fontId="137" fillId="0" borderId="79" xfId="0" applyNumberFormat="1" applyFont="1" applyFill="1" applyBorder="1" applyAlignment="1" applyProtection="1">
      <alignment horizontal="center" vertical="center" wrapText="1"/>
      <protection hidden="1"/>
    </xf>
    <xf numFmtId="1" fontId="133" fillId="0" borderId="79" xfId="0" applyNumberFormat="1" applyFont="1" applyFill="1" applyBorder="1" applyAlignment="1" applyProtection="1">
      <alignment horizontal="center" vertical="center" wrapText="1"/>
      <protection hidden="1"/>
    </xf>
    <xf numFmtId="1" fontId="133" fillId="0" borderId="81" xfId="0" applyNumberFormat="1" applyFont="1" applyFill="1" applyBorder="1" applyAlignment="1" applyProtection="1">
      <alignment horizontal="center" vertical="center" wrapText="1"/>
      <protection hidden="1"/>
    </xf>
    <xf numFmtId="1" fontId="122" fillId="8" borderId="79" xfId="0" applyNumberFormat="1" applyFont="1" applyFill="1" applyBorder="1" applyAlignment="1" applyProtection="1">
      <alignment horizontal="center" vertical="center" wrapText="1"/>
      <protection hidden="1"/>
    </xf>
    <xf numFmtId="0" fontId="127" fillId="0" borderId="79" xfId="0" applyFont="1" applyFill="1" applyBorder="1" applyAlignment="1" applyProtection="1">
      <alignment horizontal="center" vertical="center" wrapText="1"/>
      <protection hidden="1"/>
    </xf>
    <xf numFmtId="0" fontId="120" fillId="0" borderId="0" xfId="0" applyFont="1" applyProtection="1">
      <protection hidden="1"/>
    </xf>
    <xf numFmtId="2" fontId="128" fillId="0" borderId="79" xfId="0" applyNumberFormat="1" applyFont="1" applyFill="1" applyBorder="1" applyAlignment="1" applyProtection="1">
      <alignment horizontal="center" vertical="center" wrapText="1"/>
      <protection hidden="1"/>
    </xf>
    <xf numFmtId="2" fontId="128" fillId="0" borderId="81" xfId="0" applyNumberFormat="1" applyFont="1" applyFill="1" applyBorder="1" applyAlignment="1" applyProtection="1">
      <alignment horizontal="center" vertical="center" wrapText="1"/>
      <protection hidden="1"/>
    </xf>
    <xf numFmtId="1" fontId="140" fillId="0" borderId="124" xfId="0" applyNumberFormat="1"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120" fillId="0" borderId="0" xfId="0" applyFont="1" applyBorder="1" applyProtection="1">
      <protection hidden="1"/>
    </xf>
    <xf numFmtId="0" fontId="80" fillId="0" borderId="0" xfId="0" applyFont="1" applyFill="1" applyBorder="1" applyAlignment="1" applyProtection="1">
      <protection hidden="1"/>
    </xf>
    <xf numFmtId="0" fontId="11" fillId="0" borderId="0" xfId="0" applyFont="1" applyFill="1" applyBorder="1" applyAlignment="1" applyProtection="1">
      <alignment horizontal="center"/>
      <protection hidden="1"/>
    </xf>
    <xf numFmtId="0" fontId="121" fillId="0" borderId="0" xfId="0" applyFont="1" applyBorder="1" applyAlignment="1" applyProtection="1">
      <alignment horizontal="center"/>
      <protection hidden="1"/>
    </xf>
    <xf numFmtId="0" fontId="146" fillId="0" borderId="0" xfId="0" applyFont="1" applyFill="1" applyBorder="1" applyAlignment="1" applyProtection="1">
      <alignment horizontal="center" vertical="center"/>
      <protection hidden="1"/>
    </xf>
    <xf numFmtId="0" fontId="146" fillId="0" borderId="0" xfId="0" applyFont="1" applyFill="1" applyBorder="1" applyAlignment="1" applyProtection="1">
      <alignment vertical="center"/>
      <protection hidden="1"/>
    </xf>
    <xf numFmtId="0" fontId="142" fillId="0" borderId="0" xfId="0" applyFont="1" applyBorder="1" applyProtection="1">
      <protection hidden="1"/>
    </xf>
    <xf numFmtId="0" fontId="142" fillId="0" borderId="0" xfId="0" applyFont="1" applyBorder="1" applyAlignment="1" applyProtection="1">
      <alignment horizontal="center"/>
      <protection hidden="1"/>
    </xf>
    <xf numFmtId="0" fontId="147" fillId="25" borderId="0" xfId="0" applyFont="1" applyFill="1" applyBorder="1" applyAlignment="1" applyProtection="1">
      <alignment horizontal="center" vertical="center"/>
      <protection locked="0"/>
    </xf>
    <xf numFmtId="0" fontId="142" fillId="0" borderId="67" xfId="0" applyFont="1" applyBorder="1" applyAlignment="1" applyProtection="1">
      <alignment horizontal="center"/>
      <protection hidden="1"/>
    </xf>
    <xf numFmtId="0" fontId="142" fillId="0" borderId="68" xfId="0" applyFont="1" applyBorder="1" applyAlignment="1" applyProtection="1">
      <alignment horizontal="center"/>
      <protection hidden="1"/>
    </xf>
    <xf numFmtId="0" fontId="120" fillId="0" borderId="67" xfId="0" applyFont="1" applyBorder="1" applyProtection="1">
      <protection hidden="1"/>
    </xf>
    <xf numFmtId="0" fontId="120" fillId="0" borderId="68" xfId="0" applyFont="1" applyBorder="1" applyProtection="1">
      <protection hidden="1"/>
    </xf>
    <xf numFmtId="0" fontId="142" fillId="0" borderId="68" xfId="0" applyFont="1" applyBorder="1" applyProtection="1">
      <protection hidden="1"/>
    </xf>
    <xf numFmtId="0" fontId="120" fillId="0" borderId="69" xfId="0" applyFont="1" applyBorder="1" applyProtection="1">
      <protection hidden="1"/>
    </xf>
    <xf numFmtId="0" fontId="120" fillId="0" borderId="70" xfId="0" applyFont="1" applyBorder="1" applyProtection="1">
      <protection hidden="1"/>
    </xf>
    <xf numFmtId="0" fontId="142" fillId="0" borderId="70" xfId="0" applyFont="1" applyBorder="1" applyProtection="1">
      <protection hidden="1"/>
    </xf>
    <xf numFmtId="0" fontId="142" fillId="0" borderId="71" xfId="0" applyFont="1" applyBorder="1" applyProtection="1">
      <protection hidden="1"/>
    </xf>
    <xf numFmtId="2" fontId="126" fillId="0" borderId="81" xfId="0" applyNumberFormat="1" applyFont="1" applyFill="1" applyBorder="1" applyAlignment="1" applyProtection="1">
      <alignment horizontal="center" vertical="center" wrapText="1"/>
      <protection hidden="1"/>
    </xf>
    <xf numFmtId="1" fontId="135" fillId="8" borderId="114" xfId="0" applyNumberFormat="1" applyFont="1" applyFill="1" applyBorder="1" applyAlignment="1" applyProtection="1">
      <alignment horizontal="center" vertical="center" wrapText="1"/>
      <protection hidden="1"/>
    </xf>
    <xf numFmtId="1" fontId="130" fillId="8" borderId="114" xfId="0" applyNumberFormat="1" applyFont="1" applyFill="1" applyBorder="1" applyAlignment="1" applyProtection="1">
      <alignment horizontal="center" vertical="center" wrapText="1"/>
      <protection hidden="1"/>
    </xf>
    <xf numFmtId="0" fontId="220" fillId="0" borderId="1" xfId="0" applyFont="1" applyFill="1" applyBorder="1" applyAlignment="1" applyProtection="1">
      <alignment horizontal="center" vertical="center" wrapText="1"/>
      <protection hidden="1"/>
    </xf>
    <xf numFmtId="0" fontId="221" fillId="3" borderId="0" xfId="0" applyFont="1" applyFill="1" applyBorder="1" applyAlignment="1" applyProtection="1">
      <alignment horizontal="right"/>
      <protection hidden="1"/>
    </xf>
    <xf numFmtId="0" fontId="221" fillId="3" borderId="0" xfId="0" applyFont="1" applyFill="1" applyBorder="1" applyAlignment="1" applyProtection="1">
      <alignment horizontal="right" vertical="center"/>
      <protection hidden="1"/>
    </xf>
    <xf numFmtId="0" fontId="222" fillId="3" borderId="0" xfId="0" applyFont="1" applyFill="1" applyBorder="1" applyAlignment="1" applyProtection="1">
      <alignment horizontal="right" vertical="center"/>
      <protection hidden="1"/>
    </xf>
    <xf numFmtId="0" fontId="27" fillId="14" borderId="8" xfId="0" applyFont="1" applyFill="1" applyBorder="1" applyAlignment="1" applyProtection="1">
      <alignment horizontal="center" vertical="center"/>
    </xf>
    <xf numFmtId="0" fontId="21" fillId="0" borderId="36" xfId="0" applyFont="1" applyBorder="1" applyAlignment="1" applyProtection="1">
      <alignment horizontal="center" vertical="center" wrapText="1"/>
      <protection hidden="1"/>
    </xf>
    <xf numFmtId="0" fontId="21" fillId="0" borderId="1" xfId="0" applyFont="1" applyFill="1" applyBorder="1" applyAlignment="1" applyProtection="1">
      <alignment horizontal="center" vertical="center" wrapText="1"/>
      <protection hidden="1"/>
    </xf>
    <xf numFmtId="0" fontId="237" fillId="0" borderId="1" xfId="0" applyFont="1" applyFill="1" applyBorder="1" applyAlignment="1" applyProtection="1">
      <alignment horizontal="center" vertical="center" wrapText="1"/>
      <protection hidden="1"/>
    </xf>
    <xf numFmtId="0" fontId="233" fillId="0" borderId="1" xfId="0" applyFont="1" applyFill="1" applyBorder="1" applyAlignment="1" applyProtection="1">
      <alignment horizontal="center" vertical="center" wrapText="1"/>
      <protection hidden="1"/>
    </xf>
    <xf numFmtId="0" fontId="74" fillId="0" borderId="1" xfId="0" applyFont="1" applyFill="1" applyBorder="1" applyAlignment="1" applyProtection="1">
      <alignment horizontal="center" vertical="center" wrapText="1"/>
      <protection hidden="1"/>
    </xf>
    <xf numFmtId="0" fontId="74" fillId="0" borderId="1" xfId="0" applyFont="1" applyFill="1" applyBorder="1" applyAlignment="1" applyProtection="1">
      <alignment horizontal="center" vertical="center" textRotation="90" wrapText="1"/>
      <protection hidden="1"/>
    </xf>
    <xf numFmtId="0" fontId="74" fillId="0" borderId="37" xfId="0" applyFont="1" applyFill="1" applyBorder="1" applyAlignment="1" applyProtection="1">
      <alignment horizontal="center" vertical="center" wrapText="1"/>
      <protection hidden="1"/>
    </xf>
    <xf numFmtId="0" fontId="21" fillId="0" borderId="45" xfId="0" applyFont="1" applyBorder="1" applyAlignment="1" applyProtection="1">
      <alignment horizontal="center" vertical="center"/>
      <protection hidden="1"/>
    </xf>
    <xf numFmtId="0" fontId="28" fillId="0" borderId="45" xfId="0" applyFont="1" applyBorder="1" applyAlignment="1" applyProtection="1">
      <alignment horizontal="center" vertical="center" wrapText="1"/>
      <protection hidden="1"/>
    </xf>
    <xf numFmtId="0" fontId="28" fillId="0" borderId="44" xfId="0" applyFont="1" applyBorder="1" applyAlignment="1" applyProtection="1">
      <alignment horizontal="center" vertical="center" textRotation="90" wrapText="1"/>
      <protection hidden="1"/>
    </xf>
    <xf numFmtId="0" fontId="21" fillId="0" borderId="45" xfId="0" applyFont="1" applyFill="1" applyBorder="1" applyAlignment="1" applyProtection="1">
      <alignment horizontal="center" vertical="center" wrapText="1"/>
      <protection hidden="1"/>
    </xf>
    <xf numFmtId="0" fontId="250" fillId="0" borderId="86" xfId="0" applyFont="1" applyBorder="1" applyProtection="1">
      <protection hidden="1"/>
    </xf>
    <xf numFmtId="0" fontId="250" fillId="0" borderId="87" xfId="0" applyFont="1" applyBorder="1" applyProtection="1">
      <protection hidden="1"/>
    </xf>
    <xf numFmtId="0" fontId="250" fillId="0" borderId="88" xfId="0" applyFont="1" applyBorder="1" applyProtection="1">
      <protection hidden="1"/>
    </xf>
    <xf numFmtId="0" fontId="210" fillId="0" borderId="137" xfId="0" applyFont="1" applyFill="1" applyBorder="1" applyAlignment="1" applyProtection="1">
      <alignment horizontal="left" vertical="center" wrapText="1"/>
      <protection hidden="1"/>
    </xf>
    <xf numFmtId="0" fontId="210" fillId="0" borderId="20" xfId="0" applyFont="1" applyFill="1" applyBorder="1" applyAlignment="1" applyProtection="1">
      <alignment horizontal="center" vertical="center" wrapText="1"/>
      <protection hidden="1"/>
    </xf>
    <xf numFmtId="0" fontId="7" fillId="0" borderId="79" xfId="0" applyFont="1" applyFill="1" applyBorder="1" applyAlignment="1" applyProtection="1">
      <alignment horizontal="center" vertical="center" wrapText="1"/>
      <protection hidden="1"/>
    </xf>
    <xf numFmtId="0" fontId="7" fillId="0" borderId="80" xfId="0" applyFont="1" applyFill="1" applyBorder="1" applyAlignment="1" applyProtection="1">
      <alignment horizontal="center" vertical="center" wrapText="1"/>
      <protection hidden="1"/>
    </xf>
    <xf numFmtId="0" fontId="252" fillId="0" borderId="132" xfId="0" applyFont="1" applyFill="1" applyBorder="1" applyAlignment="1" applyProtection="1">
      <alignment horizontal="center" vertical="center" wrapText="1"/>
      <protection hidden="1"/>
    </xf>
    <xf numFmtId="0" fontId="265" fillId="0" borderId="67" xfId="0" applyFont="1" applyBorder="1" applyAlignment="1" applyProtection="1">
      <alignment horizontal="right" vertical="center"/>
      <protection hidden="1"/>
    </xf>
    <xf numFmtId="0" fontId="265" fillId="0" borderId="0" xfId="0" applyFont="1" applyBorder="1" applyAlignment="1" applyProtection="1">
      <alignment horizontal="right" vertical="center"/>
      <protection hidden="1"/>
    </xf>
    <xf numFmtId="0" fontId="144" fillId="0" borderId="0" xfId="0" applyFont="1" applyBorder="1" applyAlignment="1" applyProtection="1">
      <alignment vertical="center"/>
      <protection hidden="1"/>
    </xf>
    <xf numFmtId="0" fontId="15" fillId="0" borderId="67" xfId="0" applyFont="1" applyBorder="1" applyAlignment="1" applyProtection="1">
      <alignment vertical="center"/>
      <protection hidden="1"/>
    </xf>
    <xf numFmtId="0" fontId="270" fillId="0" borderId="0" xfId="0" applyFont="1" applyBorder="1" applyProtection="1">
      <protection hidden="1"/>
    </xf>
    <xf numFmtId="0" fontId="271" fillId="0" borderId="0" xfId="0" applyFont="1" applyBorder="1" applyAlignment="1" applyProtection="1">
      <alignment vertical="center"/>
      <protection hidden="1"/>
    </xf>
    <xf numFmtId="0" fontId="51" fillId="0" borderId="45" xfId="0" applyFont="1" applyFill="1" applyBorder="1" applyAlignment="1" applyProtection="1">
      <alignment horizontal="center" vertical="center" wrapText="1"/>
      <protection hidden="1"/>
    </xf>
    <xf numFmtId="0" fontId="28" fillId="0" borderId="45" xfId="0" applyFont="1" applyFill="1" applyBorder="1" applyAlignment="1" applyProtection="1">
      <alignment horizontal="center" vertical="center" wrapText="1"/>
      <protection hidden="1"/>
    </xf>
    <xf numFmtId="0" fontId="162" fillId="25" borderId="105" xfId="0" applyFont="1" applyFill="1" applyBorder="1" applyAlignment="1">
      <alignment horizontal="center" vertical="center" wrapText="1"/>
    </xf>
    <xf numFmtId="0" fontId="162" fillId="25" borderId="0" xfId="0" applyFont="1" applyFill="1" applyBorder="1" applyAlignment="1">
      <alignment horizontal="center" vertical="center" wrapText="1"/>
    </xf>
    <xf numFmtId="0" fontId="0" fillId="3" borderId="0" xfId="0" applyFill="1" applyBorder="1" applyProtection="1">
      <protection hidden="1"/>
    </xf>
    <xf numFmtId="0" fontId="0" fillId="10" borderId="0" xfId="0" applyFill="1" applyAlignment="1" applyProtection="1">
      <alignment wrapText="1"/>
      <protection hidden="1"/>
    </xf>
    <xf numFmtId="0" fontId="0" fillId="10" borderId="0" xfId="0" applyFill="1" applyBorder="1" applyAlignment="1" applyProtection="1">
      <alignment horizontal="center" vertical="center" wrapText="1"/>
      <protection hidden="1"/>
    </xf>
    <xf numFmtId="0" fontId="20" fillId="10" borderId="0" xfId="2" applyFont="1" applyFill="1" applyBorder="1" applyAlignment="1" applyProtection="1">
      <alignment horizontal="center" vertical="center" wrapText="1"/>
      <protection hidden="1"/>
    </xf>
    <xf numFmtId="0" fontId="37" fillId="0" borderId="0" xfId="0" applyFont="1" applyFill="1" applyBorder="1" applyAlignment="1" applyProtection="1">
      <alignment horizontal="center" wrapText="1"/>
      <protection hidden="1"/>
    </xf>
    <xf numFmtId="0" fontId="39" fillId="0" borderId="0" xfId="0" applyFont="1" applyFill="1" applyBorder="1" applyAlignment="1" applyProtection="1">
      <alignment horizontal="center" wrapText="1"/>
      <protection hidden="1"/>
    </xf>
    <xf numFmtId="0" fontId="52" fillId="0" borderId="0" xfId="0" applyFont="1" applyFill="1" applyBorder="1" applyAlignment="1" applyProtection="1">
      <alignment horizontal="center" wrapText="1"/>
      <protection hidden="1"/>
    </xf>
    <xf numFmtId="0" fontId="58" fillId="0" borderId="0" xfId="0" applyFont="1" applyFill="1" applyBorder="1" applyAlignment="1" applyProtection="1">
      <alignment horizontal="center" wrapText="1"/>
      <protection hidden="1"/>
    </xf>
    <xf numFmtId="0" fontId="58" fillId="0" borderId="0" xfId="0" applyFont="1" applyFill="1" applyBorder="1" applyAlignment="1" applyProtection="1">
      <alignment horizontal="left" wrapText="1"/>
      <protection hidden="1"/>
    </xf>
    <xf numFmtId="0" fontId="28" fillId="23" borderId="22" xfId="0" applyFont="1" applyFill="1" applyBorder="1" applyAlignment="1" applyProtection="1">
      <alignment horizontal="center" vertical="center" wrapText="1"/>
      <protection hidden="1"/>
    </xf>
    <xf numFmtId="0" fontId="61" fillId="0" borderId="22" xfId="0" applyFont="1" applyBorder="1" applyAlignment="1" applyProtection="1">
      <alignment wrapText="1"/>
      <protection hidden="1"/>
    </xf>
    <xf numFmtId="14" fontId="63" fillId="0" borderId="30" xfId="0" applyNumberFormat="1" applyFont="1" applyFill="1" applyBorder="1" applyAlignment="1" applyProtection="1">
      <alignment vertical="center" wrapText="1"/>
      <protection hidden="1"/>
    </xf>
    <xf numFmtId="0" fontId="61" fillId="0" borderId="0" xfId="0" applyFont="1" applyBorder="1" applyAlignment="1" applyProtection="1">
      <alignment horizontal="center" wrapText="1"/>
      <protection hidden="1"/>
    </xf>
    <xf numFmtId="0" fontId="23" fillId="0" borderId="21" xfId="0" applyFont="1" applyFill="1" applyBorder="1" applyAlignment="1" applyProtection="1">
      <alignment vertical="center" wrapText="1"/>
      <protection hidden="1"/>
    </xf>
    <xf numFmtId="0" fontId="23" fillId="0" borderId="22" xfId="0" applyFont="1" applyFill="1" applyBorder="1" applyAlignment="1" applyProtection="1">
      <alignment vertical="center" wrapText="1"/>
      <protection hidden="1"/>
    </xf>
    <xf numFmtId="0" fontId="23" fillId="0" borderId="0" xfId="0" applyFont="1" applyFill="1" applyBorder="1" applyAlignment="1" applyProtection="1">
      <alignment vertical="center" wrapText="1"/>
      <protection hidden="1"/>
    </xf>
    <xf numFmtId="0" fontId="23" fillId="23" borderId="0" xfId="0" applyFont="1" applyFill="1" applyBorder="1" applyAlignment="1" applyProtection="1">
      <alignment horizontal="center" vertical="center" wrapText="1"/>
      <protection hidden="1"/>
    </xf>
    <xf numFmtId="0" fontId="61" fillId="0" borderId="0" xfId="0" applyFont="1" applyBorder="1" applyAlignment="1" applyProtection="1">
      <alignment wrapText="1"/>
      <protection hidden="1"/>
    </xf>
    <xf numFmtId="0" fontId="58" fillId="0" borderId="0" xfId="0" applyFont="1" applyBorder="1" applyAlignment="1" applyProtection="1">
      <alignment horizontal="center" wrapText="1"/>
      <protection hidden="1"/>
    </xf>
    <xf numFmtId="0" fontId="23" fillId="0" borderId="31" xfId="0" applyFont="1" applyFill="1" applyBorder="1" applyAlignment="1" applyProtection="1">
      <alignment vertical="center" wrapText="1"/>
      <protection hidden="1"/>
    </xf>
    <xf numFmtId="0" fontId="50" fillId="23" borderId="0" xfId="0" applyFont="1" applyFill="1" applyBorder="1" applyAlignment="1" applyProtection="1">
      <alignment horizontal="center" vertical="center" wrapText="1"/>
      <protection hidden="1"/>
    </xf>
    <xf numFmtId="0" fontId="69" fillId="0" borderId="0" xfId="0" applyFont="1" applyBorder="1" applyAlignment="1" applyProtection="1">
      <alignment horizontal="center" wrapText="1"/>
      <protection hidden="1"/>
    </xf>
    <xf numFmtId="0" fontId="72" fillId="23" borderId="0" xfId="0" applyFont="1" applyFill="1" applyBorder="1" applyAlignment="1" applyProtection="1">
      <alignment horizontal="center" wrapText="1"/>
      <protection hidden="1"/>
    </xf>
    <xf numFmtId="0" fontId="28" fillId="23" borderId="0" xfId="0" applyFont="1" applyFill="1" applyBorder="1" applyAlignment="1" applyProtection="1">
      <alignment horizontal="center" vertical="center" wrapText="1"/>
      <protection hidden="1"/>
    </xf>
    <xf numFmtId="2" fontId="64" fillId="23" borderId="0" xfId="0" applyNumberFormat="1" applyFont="1" applyFill="1" applyBorder="1" applyAlignment="1" applyProtection="1">
      <alignment horizontal="center" vertical="center" wrapText="1"/>
      <protection hidden="1"/>
    </xf>
    <xf numFmtId="0" fontId="77" fillId="0" borderId="0" xfId="0" applyFont="1" applyBorder="1" applyAlignment="1" applyProtection="1">
      <alignment horizontal="center" wrapText="1"/>
      <protection hidden="1"/>
    </xf>
    <xf numFmtId="0" fontId="64" fillId="23" borderId="0" xfId="0" applyFont="1" applyFill="1" applyBorder="1" applyAlignment="1" applyProtection="1">
      <alignment horizontal="center" vertical="center" wrapText="1"/>
      <protection hidden="1"/>
    </xf>
    <xf numFmtId="0" fontId="78" fillId="0" borderId="0" xfId="0" applyFont="1" applyFill="1" applyBorder="1" applyAlignment="1" applyProtection="1">
      <alignment horizontal="center" wrapText="1"/>
      <protection hidden="1"/>
    </xf>
    <xf numFmtId="0" fontId="81" fillId="0" borderId="0" xfId="0" applyFont="1" applyBorder="1" applyAlignment="1" applyProtection="1">
      <alignment horizontal="center" wrapText="1"/>
      <protection hidden="1"/>
    </xf>
    <xf numFmtId="0" fontId="83" fillId="0" borderId="0" xfId="0" applyFont="1" applyBorder="1" applyAlignment="1" applyProtection="1">
      <alignment horizontal="center" wrapText="1"/>
      <protection hidden="1"/>
    </xf>
    <xf numFmtId="0" fontId="64" fillId="23" borderId="24" xfId="0" applyFont="1" applyFill="1" applyBorder="1" applyAlignment="1" applyProtection="1">
      <alignment horizontal="center" vertical="center" wrapText="1"/>
      <protection hidden="1"/>
    </xf>
    <xf numFmtId="0" fontId="61" fillId="0" borderId="24" xfId="0" applyFont="1" applyBorder="1" applyAlignment="1" applyProtection="1">
      <alignment wrapText="1"/>
      <protection hidden="1"/>
    </xf>
    <xf numFmtId="0" fontId="86" fillId="0" borderId="0" xfId="0" applyFont="1" applyFill="1" applyBorder="1" applyAlignment="1" applyProtection="1">
      <alignment horizontal="right" wrapText="1"/>
      <protection hidden="1"/>
    </xf>
    <xf numFmtId="0" fontId="33" fillId="0" borderId="0" xfId="0" applyFont="1" applyFill="1" applyBorder="1" applyAlignment="1" applyProtection="1">
      <alignment horizontal="center" wrapText="1"/>
      <protection hidden="1"/>
    </xf>
    <xf numFmtId="0" fontId="23" fillId="0" borderId="23" xfId="0" applyFont="1" applyFill="1" applyBorder="1" applyAlignment="1" applyProtection="1">
      <alignment vertical="center" wrapText="1"/>
      <protection hidden="1"/>
    </xf>
    <xf numFmtId="0" fontId="23" fillId="0" borderId="24" xfId="0" applyFont="1" applyFill="1" applyBorder="1" applyAlignment="1" applyProtection="1">
      <alignment vertical="center" wrapText="1"/>
      <protection hidden="1"/>
    </xf>
    <xf numFmtId="0" fontId="86" fillId="0" borderId="0" xfId="0" applyFont="1" applyFill="1" applyBorder="1" applyAlignment="1" applyProtection="1">
      <alignment horizontal="center" wrapText="1"/>
      <protection hidden="1"/>
    </xf>
    <xf numFmtId="0" fontId="87" fillId="0" borderId="0" xfId="0" applyFont="1" applyFill="1" applyBorder="1" applyAlignment="1" applyProtection="1">
      <alignment horizontal="center" wrapText="1"/>
      <protection hidden="1"/>
    </xf>
    <xf numFmtId="0" fontId="25" fillId="0" borderId="0" xfId="0" applyFont="1" applyFill="1" applyBorder="1" applyAlignment="1" applyProtection="1">
      <alignment horizontal="center" wrapText="1"/>
      <protection hidden="1"/>
    </xf>
    <xf numFmtId="0" fontId="33" fillId="0" borderId="0" xfId="0" applyFont="1" applyFill="1" applyBorder="1" applyAlignment="1" applyProtection="1">
      <alignment wrapText="1"/>
      <protection hidden="1"/>
    </xf>
    <xf numFmtId="0" fontId="88" fillId="0" borderId="0" xfId="0" applyFont="1" applyBorder="1" applyAlignment="1" applyProtection="1">
      <alignment horizontal="center" wrapText="1"/>
      <protection hidden="1"/>
    </xf>
    <xf numFmtId="0" fontId="89" fillId="0" borderId="0" xfId="0" applyFont="1" applyBorder="1" applyAlignment="1" applyProtection="1">
      <alignment horizontal="left" wrapText="1"/>
      <protection hidden="1"/>
    </xf>
    <xf numFmtId="0" fontId="88" fillId="0" borderId="0" xfId="0" applyFont="1" applyBorder="1" applyAlignment="1" applyProtection="1">
      <alignment horizontal="left" wrapText="1"/>
      <protection hidden="1"/>
    </xf>
    <xf numFmtId="0" fontId="36" fillId="0" borderId="0" xfId="0" applyFont="1" applyBorder="1" applyAlignment="1" applyProtection="1">
      <alignment horizontal="left" wrapText="1"/>
      <protection hidden="1"/>
    </xf>
    <xf numFmtId="0" fontId="88" fillId="0" borderId="0" xfId="0" applyFont="1" applyFill="1" applyBorder="1" applyAlignment="1" applyProtection="1">
      <alignment horizontal="left" wrapText="1"/>
      <protection hidden="1"/>
    </xf>
    <xf numFmtId="0" fontId="90" fillId="0" borderId="0" xfId="0" applyFont="1" applyBorder="1" applyAlignment="1" applyProtection="1">
      <alignment horizontal="center" wrapText="1"/>
      <protection hidden="1"/>
    </xf>
    <xf numFmtId="0" fontId="89" fillId="0" borderId="0" xfId="0" applyFont="1" applyFill="1" applyBorder="1" applyAlignment="1" applyProtection="1">
      <alignment horizontal="center" wrapText="1"/>
      <protection hidden="1"/>
    </xf>
    <xf numFmtId="0" fontId="88" fillId="0" borderId="0" xfId="0" applyFont="1" applyFill="1" applyBorder="1" applyAlignment="1" applyProtection="1">
      <alignment horizontal="center" wrapText="1"/>
      <protection hidden="1"/>
    </xf>
    <xf numFmtId="0" fontId="37" fillId="0" borderId="0" xfId="0" applyFont="1" applyBorder="1" applyAlignment="1" applyProtection="1">
      <alignment horizontal="center" wrapText="1"/>
      <protection hidden="1"/>
    </xf>
    <xf numFmtId="0" fontId="232" fillId="0" borderId="1" xfId="0" applyFont="1" applyBorder="1" applyAlignment="1" applyProtection="1">
      <alignment horizontal="left" vertical="center" wrapText="1"/>
      <protection hidden="1"/>
    </xf>
    <xf numFmtId="0" fontId="74" fillId="0" borderId="1" xfId="0" applyFont="1" applyBorder="1" applyAlignment="1" applyProtection="1">
      <alignment horizontal="center" vertical="center" wrapText="1"/>
      <protection hidden="1"/>
    </xf>
    <xf numFmtId="1" fontId="74" fillId="0" borderId="1" xfId="0" applyNumberFormat="1" applyFont="1" applyBorder="1" applyAlignment="1" applyProtection="1">
      <alignment horizontal="center" vertical="center" wrapText="1"/>
      <protection hidden="1"/>
    </xf>
    <xf numFmtId="1" fontId="74" fillId="0" borderId="1" xfId="0" applyNumberFormat="1" applyFont="1" applyFill="1" applyBorder="1" applyAlignment="1" applyProtection="1">
      <alignment horizontal="center" vertical="center" wrapText="1"/>
      <protection hidden="1"/>
    </xf>
    <xf numFmtId="0" fontId="237" fillId="0" borderId="1" xfId="0" applyFont="1" applyFill="1" applyBorder="1" applyAlignment="1" applyProtection="1">
      <alignment horizontal="left" vertical="center" wrapText="1"/>
      <protection hidden="1"/>
    </xf>
    <xf numFmtId="0" fontId="40" fillId="0" borderId="0" xfId="0" applyFont="1" applyBorder="1" applyAlignment="1" applyProtection="1">
      <alignment horizontal="left" wrapText="1"/>
      <protection hidden="1"/>
    </xf>
    <xf numFmtId="0" fontId="51" fillId="0" borderId="0" xfId="0" applyFont="1" applyBorder="1" applyAlignment="1" applyProtection="1">
      <alignment horizontal="center" vertical="center" wrapText="1"/>
      <protection hidden="1"/>
    </xf>
    <xf numFmtId="1" fontId="51" fillId="0" borderId="0" xfId="0" applyNumberFormat="1" applyFont="1" applyBorder="1" applyAlignment="1" applyProtection="1">
      <alignment horizontal="center" vertical="center" wrapText="1"/>
      <protection hidden="1"/>
    </xf>
    <xf numFmtId="2" fontId="51" fillId="0" borderId="0" xfId="0" applyNumberFormat="1" applyFont="1" applyBorder="1" applyAlignment="1" applyProtection="1">
      <alignment horizontal="center" vertical="center" wrapText="1"/>
      <protection hidden="1"/>
    </xf>
    <xf numFmtId="0" fontId="51" fillId="0" borderId="0" xfId="0" applyFont="1" applyFill="1" applyBorder="1" applyAlignment="1" applyProtection="1">
      <alignment horizontal="center" vertical="center" wrapText="1"/>
      <protection hidden="1"/>
    </xf>
    <xf numFmtId="0" fontId="97" fillId="0" borderId="0" xfId="0" applyFont="1" applyAlignment="1" applyProtection="1">
      <alignment vertical="center"/>
      <protection hidden="1"/>
    </xf>
    <xf numFmtId="0" fontId="97" fillId="0" borderId="0" xfId="0" applyFont="1" applyBorder="1" applyAlignment="1" applyProtection="1">
      <alignment vertical="center"/>
      <protection hidden="1"/>
    </xf>
    <xf numFmtId="0" fontId="44" fillId="0" borderId="38" xfId="0" applyFont="1" applyFill="1" applyBorder="1" applyAlignment="1" applyProtection="1">
      <alignment horizontal="center" vertical="center" wrapText="1"/>
      <protection hidden="1"/>
    </xf>
    <xf numFmtId="0" fontId="44" fillId="0" borderId="38" xfId="0" applyFont="1" applyFill="1" applyBorder="1" applyAlignment="1" applyProtection="1">
      <alignment horizontal="center" vertical="center"/>
      <protection hidden="1"/>
    </xf>
    <xf numFmtId="0" fontId="64" fillId="0" borderId="38" xfId="0" applyFont="1" applyFill="1" applyBorder="1" applyAlignment="1" applyProtection="1">
      <alignment horizontal="center" vertical="center"/>
      <protection hidden="1"/>
    </xf>
    <xf numFmtId="0" fontId="243" fillId="0" borderId="38" xfId="0" applyFont="1" applyFill="1" applyBorder="1" applyAlignment="1" applyProtection="1">
      <alignment horizontal="center" vertical="center"/>
      <protection hidden="1"/>
    </xf>
    <xf numFmtId="0" fontId="98" fillId="0" borderId="0" xfId="0" applyFont="1" applyFill="1" applyBorder="1" applyAlignment="1" applyProtection="1">
      <alignment horizontal="center" vertical="center"/>
      <protection hidden="1"/>
    </xf>
    <xf numFmtId="0" fontId="99" fillId="0" borderId="0" xfId="0" applyFont="1" applyFill="1" applyBorder="1" applyAlignment="1" applyProtection="1">
      <alignment horizontal="center" vertical="center" wrapText="1"/>
      <protection hidden="1"/>
    </xf>
    <xf numFmtId="0" fontId="100" fillId="0" borderId="0" xfId="0" applyFont="1" applyFill="1" applyBorder="1" applyAlignment="1" applyProtection="1">
      <alignment horizontal="center" vertical="center"/>
      <protection hidden="1"/>
    </xf>
    <xf numFmtId="0" fontId="149" fillId="0" borderId="38" xfId="0" applyFont="1" applyFill="1" applyBorder="1" applyAlignment="1" applyProtection="1">
      <alignment horizontal="center" vertical="center"/>
      <protection hidden="1"/>
    </xf>
    <xf numFmtId="0" fontId="244" fillId="0" borderId="38" xfId="0" applyFont="1" applyFill="1" applyBorder="1" applyAlignment="1" applyProtection="1">
      <alignment horizontal="center" vertical="center"/>
      <protection hidden="1"/>
    </xf>
    <xf numFmtId="0" fontId="101" fillId="0" borderId="0" xfId="0" applyFont="1" applyFill="1" applyBorder="1" applyAlignment="1" applyProtection="1">
      <alignment horizontal="center" vertical="center"/>
      <protection hidden="1"/>
    </xf>
    <xf numFmtId="0" fontId="102" fillId="0" borderId="0" xfId="0" applyFont="1" applyFill="1" applyBorder="1" applyAlignment="1" applyProtection="1">
      <alignment horizontal="center" vertical="center"/>
      <protection hidden="1"/>
    </xf>
    <xf numFmtId="0" fontId="103" fillId="0" borderId="0" xfId="0" applyFont="1" applyFill="1" applyBorder="1" applyAlignment="1" applyProtection="1">
      <alignment horizontal="center" vertical="center"/>
      <protection hidden="1"/>
    </xf>
    <xf numFmtId="165" fontId="33" fillId="0" borderId="0" xfId="0" applyNumberFormat="1" applyFont="1" applyFill="1" applyBorder="1" applyAlignment="1" applyProtection="1">
      <alignment horizontal="center" vertical="center"/>
      <protection hidden="1"/>
    </xf>
    <xf numFmtId="0" fontId="74" fillId="0" borderId="152" xfId="0" applyFont="1" applyBorder="1" applyAlignment="1" applyProtection="1">
      <alignment horizontal="center" vertical="center"/>
      <protection hidden="1"/>
    </xf>
    <xf numFmtId="0" fontId="51" fillId="0" borderId="152" xfId="0" applyFont="1" applyFill="1" applyBorder="1" applyAlignment="1" applyProtection="1">
      <alignment horizontal="center" vertical="center" wrapText="1"/>
      <protection hidden="1"/>
    </xf>
    <xf numFmtId="0" fontId="0" fillId="0" borderId="0" xfId="0" applyAlignment="1" applyProtection="1">
      <alignment vertical="center"/>
      <protection hidden="1"/>
    </xf>
    <xf numFmtId="0" fontId="104" fillId="0" borderId="0" xfId="0" applyFont="1" applyAlignment="1" applyProtection="1">
      <alignment vertical="center"/>
      <protection hidden="1"/>
    </xf>
    <xf numFmtId="0" fontId="23" fillId="0" borderId="51" xfId="0" applyFont="1" applyFill="1" applyBorder="1" applyAlignment="1" applyProtection="1">
      <alignment horizontal="left" vertical="center" wrapText="1"/>
      <protection hidden="1"/>
    </xf>
    <xf numFmtId="0" fontId="54" fillId="0" borderId="52" xfId="0" applyFont="1" applyFill="1" applyBorder="1" applyAlignment="1" applyProtection="1">
      <alignment horizontal="center" vertical="center" wrapText="1"/>
      <protection hidden="1"/>
    </xf>
    <xf numFmtId="0" fontId="54" fillId="0" borderId="53" xfId="0" applyFont="1" applyFill="1" applyBorder="1" applyAlignment="1" applyProtection="1">
      <alignment horizontal="center" vertical="center"/>
      <protection hidden="1"/>
    </xf>
    <xf numFmtId="0" fontId="48" fillId="0" borderId="152" xfId="0" applyFont="1" applyFill="1" applyBorder="1" applyAlignment="1" applyProtection="1">
      <alignment horizontal="center" vertical="center" wrapText="1"/>
      <protection hidden="1"/>
    </xf>
    <xf numFmtId="0" fontId="46" fillId="0" borderId="45" xfId="0" applyFont="1" applyFill="1" applyBorder="1" applyAlignment="1" applyProtection="1">
      <alignment horizontal="center" vertical="center" wrapText="1"/>
      <protection hidden="1"/>
    </xf>
    <xf numFmtId="0" fontId="55" fillId="0" borderId="45" xfId="0" applyFont="1" applyFill="1" applyBorder="1" applyAlignment="1" applyProtection="1">
      <alignment horizontal="center" vertical="center" wrapText="1"/>
      <protection hidden="1"/>
    </xf>
    <xf numFmtId="14" fontId="46" fillId="0" borderId="45" xfId="0" applyNumberFormat="1" applyFont="1" applyFill="1" applyBorder="1" applyAlignment="1" applyProtection="1">
      <alignment horizontal="center" vertical="center" wrapText="1"/>
      <protection hidden="1"/>
    </xf>
    <xf numFmtId="0" fontId="108" fillId="0" borderId="45" xfId="0" applyFont="1" applyFill="1" applyBorder="1" applyAlignment="1" applyProtection="1">
      <alignment horizontal="left" vertical="center" wrapText="1"/>
      <protection hidden="1"/>
    </xf>
    <xf numFmtId="0" fontId="108" fillId="0" borderId="45" xfId="0" applyFont="1" applyFill="1" applyBorder="1" applyAlignment="1" applyProtection="1">
      <alignment horizontal="center" vertical="center" wrapText="1"/>
      <protection hidden="1"/>
    </xf>
    <xf numFmtId="0" fontId="231" fillId="0" borderId="45" xfId="0" applyFont="1" applyFill="1" applyBorder="1" applyAlignment="1" applyProtection="1">
      <alignment horizontal="center" vertical="center" wrapText="1"/>
      <protection hidden="1"/>
    </xf>
    <xf numFmtId="2" fontId="44" fillId="0" borderId="45" xfId="0" applyNumberFormat="1" applyFont="1" applyFill="1" applyBorder="1" applyAlignment="1" applyProtection="1">
      <alignment horizontal="center" vertical="center" wrapText="1"/>
      <protection hidden="1"/>
    </xf>
    <xf numFmtId="1" fontId="44" fillId="0" borderId="45" xfId="0" applyNumberFormat="1" applyFont="1" applyFill="1" applyBorder="1" applyAlignment="1" applyProtection="1">
      <alignment horizontal="center" vertical="center" wrapText="1"/>
      <protection hidden="1"/>
    </xf>
    <xf numFmtId="1" fontId="28" fillId="0" borderId="45" xfId="0" applyNumberFormat="1" applyFont="1" applyFill="1" applyBorder="1" applyAlignment="1" applyProtection="1">
      <alignment horizontal="center" vertical="center" wrapText="1"/>
      <protection hidden="1"/>
    </xf>
    <xf numFmtId="1" fontId="109" fillId="0" borderId="45" xfId="0" applyNumberFormat="1" applyFont="1" applyFill="1" applyBorder="1" applyAlignment="1" applyProtection="1">
      <alignment horizontal="center" vertical="center" wrapText="1"/>
      <protection hidden="1"/>
    </xf>
    <xf numFmtId="1" fontId="28" fillId="0" borderId="155" xfId="0" applyNumberFormat="1" applyFont="1" applyFill="1" applyBorder="1" applyAlignment="1" applyProtection="1">
      <alignment horizontal="center" vertical="center" wrapText="1"/>
      <protection hidden="1"/>
    </xf>
    <xf numFmtId="0" fontId="28" fillId="0" borderId="51" xfId="0" applyFont="1" applyFill="1" applyBorder="1" applyAlignment="1" applyProtection="1">
      <alignment horizontal="left" vertical="center" wrapText="1"/>
      <protection hidden="1"/>
    </xf>
    <xf numFmtId="0" fontId="44" fillId="0" borderId="45" xfId="0" applyFont="1" applyBorder="1" applyAlignment="1" applyProtection="1">
      <alignment horizontal="center" vertical="center" wrapText="1"/>
      <protection hidden="1"/>
    </xf>
    <xf numFmtId="0" fontId="44" fillId="0" borderId="54" xfId="0" applyFont="1" applyBorder="1" applyAlignment="1" applyProtection="1">
      <alignment horizontal="center" vertical="center" wrapText="1"/>
      <protection hidden="1"/>
    </xf>
    <xf numFmtId="0" fontId="88" fillId="0" borderId="0" xfId="0" applyFont="1" applyAlignment="1" applyProtection="1">
      <alignment vertical="center"/>
      <protection hidden="1"/>
    </xf>
    <xf numFmtId="0" fontId="110" fillId="0" borderId="152" xfId="0" applyFont="1" applyFill="1" applyBorder="1" applyAlignment="1" applyProtection="1">
      <alignment horizontal="center" vertical="center" wrapText="1"/>
      <protection hidden="1"/>
    </xf>
    <xf numFmtId="0" fontId="111" fillId="0" borderId="45" xfId="0" applyFont="1" applyFill="1" applyBorder="1" applyAlignment="1" applyProtection="1">
      <alignment horizontal="center" wrapText="1"/>
      <protection hidden="1"/>
    </xf>
    <xf numFmtId="0" fontId="248" fillId="0" borderId="45" xfId="0" applyFont="1" applyFill="1" applyBorder="1" applyAlignment="1" applyProtection="1">
      <alignment horizontal="center" wrapText="1"/>
      <protection hidden="1"/>
    </xf>
    <xf numFmtId="0" fontId="113" fillId="0" borderId="58" xfId="0" applyFont="1" applyBorder="1" applyAlignment="1" applyProtection="1">
      <alignment vertical="center"/>
      <protection hidden="1"/>
    </xf>
    <xf numFmtId="0" fontId="114" fillId="0" borderId="45" xfId="0" applyFont="1" applyBorder="1" applyAlignment="1" applyProtection="1">
      <alignment horizontal="center" vertical="center" wrapText="1"/>
      <protection hidden="1"/>
    </xf>
    <xf numFmtId="0" fontId="114" fillId="0" borderId="45" xfId="0" applyFont="1" applyFill="1" applyBorder="1" applyAlignment="1" applyProtection="1">
      <alignment horizontal="center" vertical="center" wrapText="1"/>
      <protection hidden="1"/>
    </xf>
    <xf numFmtId="0" fontId="37" fillId="0" borderId="51" xfId="0" applyFont="1" applyBorder="1" applyAlignment="1" applyProtection="1">
      <alignment vertical="center"/>
      <protection hidden="1"/>
    </xf>
    <xf numFmtId="0" fontId="115" fillId="0" borderId="52" xfId="0" applyFont="1" applyFill="1" applyBorder="1" applyAlignment="1" applyProtection="1">
      <alignment horizontal="center" vertical="center" wrapText="1"/>
      <protection hidden="1"/>
    </xf>
    <xf numFmtId="0" fontId="116" fillId="0" borderId="53" xfId="0" applyFont="1" applyBorder="1" applyAlignment="1" applyProtection="1">
      <alignment horizontal="center" vertical="center" wrapText="1"/>
      <protection hidden="1"/>
    </xf>
    <xf numFmtId="1" fontId="114" fillId="0" borderId="45" xfId="0" applyNumberFormat="1" applyFont="1" applyBorder="1" applyAlignment="1" applyProtection="1">
      <alignment horizontal="center" vertical="center"/>
      <protection hidden="1"/>
    </xf>
    <xf numFmtId="0" fontId="95" fillId="0" borderId="51" xfId="0" applyFont="1" applyBorder="1" applyAlignment="1" applyProtection="1">
      <alignment vertical="center"/>
      <protection hidden="1"/>
    </xf>
    <xf numFmtId="0" fontId="48" fillId="0" borderId="52" xfId="0" applyFont="1" applyFill="1" applyBorder="1" applyAlignment="1" applyProtection="1">
      <alignment horizontal="center" vertical="center"/>
      <protection hidden="1"/>
    </xf>
    <xf numFmtId="0" fontId="48" fillId="0" borderId="53" xfId="0" applyFont="1" applyBorder="1" applyAlignment="1" applyProtection="1">
      <alignment horizontal="center" vertical="center"/>
      <protection hidden="1"/>
    </xf>
    <xf numFmtId="1" fontId="114" fillId="0" borderId="45" xfId="0" applyNumberFormat="1" applyFont="1" applyFill="1" applyBorder="1" applyAlignment="1" applyProtection="1">
      <alignment horizontal="center" vertical="center" wrapText="1"/>
      <protection hidden="1"/>
    </xf>
    <xf numFmtId="1" fontId="117" fillId="0" borderId="45" xfId="0" applyNumberFormat="1" applyFont="1" applyBorder="1" applyAlignment="1" applyProtection="1">
      <alignment horizontal="center" vertical="center"/>
      <protection hidden="1"/>
    </xf>
    <xf numFmtId="0" fontId="114" fillId="0" borderId="45" xfId="0" applyFont="1" applyBorder="1" applyAlignment="1" applyProtection="1">
      <alignment horizontal="center" vertical="center"/>
      <protection hidden="1"/>
    </xf>
    <xf numFmtId="0" fontId="112" fillId="0" borderId="152" xfId="0" applyFont="1" applyFill="1" applyBorder="1" applyAlignment="1" applyProtection="1">
      <alignment horizontal="center" vertical="center" wrapText="1"/>
      <protection hidden="1"/>
    </xf>
    <xf numFmtId="0" fontId="118" fillId="0" borderId="45" xfId="0" applyFont="1" applyFill="1" applyBorder="1" applyAlignment="1" applyProtection="1">
      <alignment horizontal="center" wrapText="1"/>
      <protection hidden="1"/>
    </xf>
    <xf numFmtId="168" fontId="122" fillId="0" borderId="45" xfId="0" applyNumberFormat="1" applyFont="1" applyBorder="1" applyAlignment="1" applyProtection="1">
      <alignment horizontal="center" vertical="center" wrapText="1"/>
      <protection hidden="1"/>
    </xf>
    <xf numFmtId="166" fontId="114" fillId="0" borderId="45" xfId="0" applyNumberFormat="1" applyFont="1" applyBorder="1" applyAlignment="1" applyProtection="1">
      <alignment horizontal="center" vertical="center"/>
      <protection hidden="1"/>
    </xf>
    <xf numFmtId="0" fontId="110" fillId="0" borderId="160" xfId="0" applyFont="1" applyFill="1" applyBorder="1" applyAlignment="1" applyProtection="1">
      <alignment horizontal="center" vertical="center" wrapText="1"/>
      <protection hidden="1"/>
    </xf>
    <xf numFmtId="0" fontId="111" fillId="0" borderId="161" xfId="0" applyFont="1" applyFill="1" applyBorder="1" applyAlignment="1" applyProtection="1">
      <alignment horizontal="center" wrapText="1"/>
      <protection hidden="1"/>
    </xf>
    <xf numFmtId="2" fontId="114" fillId="0" borderId="161" xfId="0" applyNumberFormat="1" applyFont="1" applyFill="1" applyBorder="1" applyAlignment="1" applyProtection="1">
      <alignment horizontal="center" vertical="center" wrapText="1"/>
      <protection hidden="1"/>
    </xf>
    <xf numFmtId="0" fontId="114" fillId="0" borderId="161" xfId="0" applyFont="1" applyFill="1" applyBorder="1" applyAlignment="1" applyProtection="1">
      <alignment horizontal="center" vertical="center" wrapText="1"/>
      <protection hidden="1"/>
    </xf>
    <xf numFmtId="0" fontId="119" fillId="0" borderId="52" xfId="0" applyFont="1" applyFill="1" applyBorder="1" applyAlignment="1" applyProtection="1">
      <alignment horizontal="center" vertical="center"/>
      <protection hidden="1"/>
    </xf>
    <xf numFmtId="0" fontId="0" fillId="0" borderId="94" xfId="0" applyBorder="1" applyAlignment="1" applyProtection="1">
      <alignment vertical="center"/>
      <protection hidden="1"/>
    </xf>
    <xf numFmtId="0" fontId="0" fillId="0" borderId="95" xfId="0" applyBorder="1" applyAlignment="1" applyProtection="1">
      <alignment vertical="center"/>
      <protection hidden="1"/>
    </xf>
    <xf numFmtId="0" fontId="113" fillId="0" borderId="95" xfId="0" applyFont="1" applyBorder="1" applyAlignment="1" applyProtection="1">
      <alignment vertical="center"/>
      <protection hidden="1"/>
    </xf>
    <xf numFmtId="0" fontId="0" fillId="0" borderId="96" xfId="0" applyBorder="1" applyAlignment="1" applyProtection="1">
      <alignment vertical="center"/>
      <protection hidden="1"/>
    </xf>
    <xf numFmtId="0" fontId="0" fillId="0" borderId="0" xfId="0" applyAlignment="1" applyProtection="1">
      <alignment horizontal="center" vertical="center"/>
      <protection hidden="1"/>
    </xf>
    <xf numFmtId="0" fontId="113" fillId="0" borderId="0" xfId="0" applyFont="1" applyAlignment="1" applyProtection="1">
      <alignment vertical="center"/>
      <protection hidden="1"/>
    </xf>
    <xf numFmtId="0" fontId="119" fillId="0" borderId="62" xfId="0" applyFont="1" applyFill="1" applyBorder="1" applyAlignment="1" applyProtection="1">
      <alignment horizontal="center" vertical="center"/>
      <protection hidden="1"/>
    </xf>
    <xf numFmtId="0" fontId="48" fillId="0" borderId="63" xfId="0" applyFont="1" applyBorder="1" applyAlignment="1" applyProtection="1">
      <alignment horizontal="center" vertical="center"/>
      <protection hidden="1"/>
    </xf>
    <xf numFmtId="0" fontId="4" fillId="0" borderId="51" xfId="0" applyFont="1" applyBorder="1" applyAlignment="1" applyProtection="1">
      <alignment vertical="center"/>
      <protection hidden="1"/>
    </xf>
    <xf numFmtId="2" fontId="44" fillId="0" borderId="52" xfId="0" applyNumberFormat="1" applyFont="1" applyFill="1" applyBorder="1" applyAlignment="1" applyProtection="1">
      <alignment horizontal="center" vertical="center"/>
      <protection hidden="1"/>
    </xf>
    <xf numFmtId="2" fontId="44" fillId="0" borderId="53" xfId="0" applyNumberFormat="1" applyFont="1" applyFill="1" applyBorder="1" applyAlignment="1" applyProtection="1">
      <alignment horizontal="center" vertical="center"/>
      <protection hidden="1"/>
    </xf>
    <xf numFmtId="0" fontId="120" fillId="0" borderId="0" xfId="0" applyFont="1" applyAlignment="1" applyProtection="1">
      <alignment vertical="center"/>
      <protection hidden="1"/>
    </xf>
    <xf numFmtId="0" fontId="94" fillId="0" borderId="18" xfId="0" applyNumberFormat="1" applyFont="1" applyFill="1" applyBorder="1" applyAlignment="1" applyProtection="1">
      <alignment vertical="top" wrapText="1"/>
      <protection hidden="1"/>
    </xf>
    <xf numFmtId="0" fontId="28" fillId="0" borderId="0" xfId="0" applyFont="1" applyFill="1" applyBorder="1" applyAlignment="1" applyProtection="1">
      <alignment vertical="center" wrapText="1"/>
    </xf>
    <xf numFmtId="0" fontId="28" fillId="0" borderId="107" xfId="0" applyFont="1" applyFill="1" applyBorder="1" applyAlignment="1" applyProtection="1">
      <alignment vertical="center" wrapText="1"/>
    </xf>
    <xf numFmtId="0" fontId="25" fillId="0" borderId="107" xfId="0" applyFont="1" applyFill="1" applyBorder="1" applyAlignment="1" applyProtection="1">
      <alignment vertical="center" wrapText="1"/>
    </xf>
    <xf numFmtId="0" fontId="229" fillId="11" borderId="78" xfId="0" applyFont="1" applyFill="1" applyBorder="1" applyAlignment="1" applyProtection="1">
      <alignment horizontal="center" vertical="center"/>
      <protection hidden="1"/>
    </xf>
    <xf numFmtId="0" fontId="35" fillId="7" borderId="172" xfId="0" applyFont="1" applyFill="1" applyBorder="1" applyAlignment="1" applyProtection="1">
      <alignment horizontal="center" vertical="center" wrapText="1"/>
      <protection locked="0"/>
    </xf>
    <xf numFmtId="0" fontId="283" fillId="7" borderId="172"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xf>
    <xf numFmtId="0" fontId="229" fillId="29" borderId="17" xfId="0" applyFont="1" applyFill="1" applyBorder="1" applyAlignment="1" applyProtection="1">
      <alignment horizontal="center" vertical="center" wrapText="1"/>
      <protection locked="0"/>
    </xf>
    <xf numFmtId="0" fontId="285" fillId="29" borderId="17" xfId="0" applyFont="1" applyFill="1" applyBorder="1" applyAlignment="1" applyProtection="1">
      <alignment horizontal="center" vertical="center" wrapText="1"/>
      <protection locked="0"/>
    </xf>
    <xf numFmtId="0" fontId="285" fillId="9" borderId="17" xfId="0" applyFont="1" applyFill="1" applyBorder="1" applyAlignment="1" applyProtection="1">
      <alignment horizontal="center" vertical="center" wrapText="1"/>
      <protection locked="0"/>
    </xf>
    <xf numFmtId="0" fontId="229" fillId="9" borderId="17" xfId="0" applyFont="1" applyFill="1" applyBorder="1" applyAlignment="1" applyProtection="1">
      <alignment horizontal="center" vertical="center" wrapText="1"/>
      <protection locked="0"/>
    </xf>
    <xf numFmtId="0" fontId="285" fillId="16" borderId="17" xfId="0" applyFont="1" applyFill="1" applyBorder="1" applyAlignment="1" applyProtection="1">
      <alignment horizontal="center" vertical="center" wrapText="1"/>
      <protection locked="0"/>
    </xf>
    <xf numFmtId="0" fontId="229" fillId="16" borderId="17" xfId="0" applyFont="1" applyFill="1" applyBorder="1" applyAlignment="1" applyProtection="1">
      <alignment horizontal="center" vertical="center" wrapText="1"/>
      <protection locked="0"/>
    </xf>
    <xf numFmtId="0" fontId="32" fillId="25" borderId="17" xfId="0" applyFont="1" applyFill="1" applyBorder="1" applyAlignment="1" applyProtection="1">
      <alignment horizontal="center" vertical="center" wrapText="1"/>
      <protection locked="0"/>
    </xf>
    <xf numFmtId="0" fontId="32" fillId="25" borderId="108" xfId="0" applyFont="1" applyFill="1" applyBorder="1" applyAlignment="1" applyProtection="1">
      <alignment horizontal="center" vertical="center" wrapText="1"/>
      <protection locked="0"/>
    </xf>
    <xf numFmtId="0" fontId="213" fillId="25" borderId="17" xfId="0" applyFont="1" applyFill="1" applyBorder="1" applyAlignment="1" applyProtection="1">
      <alignment horizontal="center" vertical="center" wrapText="1"/>
      <protection locked="0"/>
    </xf>
    <xf numFmtId="0" fontId="213" fillId="25" borderId="173" xfId="0" applyFont="1" applyFill="1" applyBorder="1" applyAlignment="1" applyProtection="1">
      <alignment horizontal="center" vertical="center" wrapText="1"/>
      <protection locked="0"/>
    </xf>
    <xf numFmtId="0" fontId="229" fillId="25" borderId="107" xfId="0" applyFont="1" applyFill="1" applyBorder="1" applyAlignment="1" applyProtection="1">
      <alignment horizontal="center" vertical="center" wrapText="1"/>
      <protection locked="0"/>
    </xf>
    <xf numFmtId="0" fontId="32" fillId="11" borderId="108" xfId="0" applyFont="1" applyFill="1" applyBorder="1" applyAlignment="1" applyProtection="1">
      <alignment horizontal="center" vertical="center" wrapText="1"/>
      <protection hidden="1"/>
    </xf>
    <xf numFmtId="0" fontId="32" fillId="9" borderId="108" xfId="0" applyFont="1" applyFill="1" applyBorder="1" applyAlignment="1" applyProtection="1">
      <alignment horizontal="center" vertical="center" wrapText="1"/>
      <protection hidden="1"/>
    </xf>
    <xf numFmtId="0" fontId="32" fillId="29" borderId="108" xfId="0" applyFont="1" applyFill="1" applyBorder="1" applyAlignment="1" applyProtection="1">
      <alignment horizontal="center" vertical="center" wrapText="1"/>
      <protection hidden="1"/>
    </xf>
    <xf numFmtId="0" fontId="32" fillId="16" borderId="0" xfId="0" applyFont="1" applyFill="1" applyBorder="1" applyAlignment="1" applyProtection="1">
      <alignment horizontal="center" vertical="center" wrapText="1"/>
      <protection locked="0"/>
    </xf>
    <xf numFmtId="0" fontId="21" fillId="7" borderId="172" xfId="0" applyFont="1" applyFill="1" applyBorder="1" applyAlignment="1" applyProtection="1">
      <alignment horizontal="center" vertical="center" wrapText="1"/>
      <protection locked="0"/>
    </xf>
    <xf numFmtId="0" fontId="22" fillId="7" borderId="172" xfId="0" applyFont="1" applyFill="1" applyBorder="1" applyAlignment="1" applyProtection="1">
      <alignment horizontal="center" vertical="center" wrapText="1"/>
      <protection locked="0"/>
    </xf>
    <xf numFmtId="0" fontId="35" fillId="7" borderId="184" xfId="0" applyFont="1" applyFill="1" applyBorder="1" applyAlignment="1" applyProtection="1">
      <alignment horizontal="center" vertical="center" wrapText="1"/>
      <protection locked="0"/>
    </xf>
    <xf numFmtId="0" fontId="22" fillId="7" borderId="184" xfId="0" applyFont="1" applyFill="1" applyBorder="1" applyAlignment="1" applyProtection="1">
      <alignment horizontal="center" vertical="center" wrapText="1"/>
      <protection locked="0"/>
    </xf>
    <xf numFmtId="0" fontId="213" fillId="25" borderId="107" xfId="0" applyFont="1" applyFill="1" applyBorder="1" applyAlignment="1" applyProtection="1">
      <alignment horizontal="center" vertical="center" wrapText="1"/>
      <protection locked="0"/>
    </xf>
    <xf numFmtId="0" fontId="32" fillId="25" borderId="178" xfId="0" applyFont="1" applyFill="1" applyBorder="1" applyAlignment="1" applyProtection="1">
      <alignment horizontal="center" vertical="center" wrapText="1"/>
      <protection locked="0"/>
    </xf>
    <xf numFmtId="0" fontId="233" fillId="0" borderId="27" xfId="0" applyFont="1" applyFill="1" applyBorder="1" applyAlignment="1" applyProtection="1">
      <alignment vertical="center" wrapText="1"/>
      <protection hidden="1"/>
    </xf>
    <xf numFmtId="0" fontId="65" fillId="0" borderId="20" xfId="0" applyFont="1" applyFill="1" applyBorder="1" applyAlignment="1" applyProtection="1">
      <alignment horizontal="center" vertical="center" wrapText="1"/>
      <protection hidden="1"/>
    </xf>
    <xf numFmtId="0" fontId="28" fillId="0" borderId="20" xfId="0" applyFont="1" applyFill="1" applyBorder="1" applyAlignment="1" applyProtection="1">
      <alignment vertical="center" wrapText="1"/>
      <protection hidden="1"/>
    </xf>
    <xf numFmtId="0" fontId="64" fillId="0" borderId="20" xfId="0" applyFont="1" applyFill="1" applyBorder="1" applyAlignment="1" applyProtection="1">
      <alignment horizontal="center" vertical="center" wrapText="1"/>
      <protection hidden="1"/>
    </xf>
    <xf numFmtId="0" fontId="233" fillId="0" borderId="29" xfId="0" applyFont="1" applyFill="1" applyBorder="1" applyAlignment="1" applyProtection="1">
      <alignment vertical="center" wrapText="1"/>
      <protection hidden="1"/>
    </xf>
    <xf numFmtId="0" fontId="70" fillId="0" borderId="29" xfId="0" applyNumberFormat="1" applyFont="1" applyFill="1" applyBorder="1" applyAlignment="1" applyProtection="1">
      <alignment vertical="center" wrapText="1"/>
      <protection hidden="1"/>
    </xf>
    <xf numFmtId="0" fontId="70" fillId="0" borderId="27" xfId="0" applyNumberFormat="1" applyFont="1" applyFill="1" applyBorder="1" applyAlignment="1" applyProtection="1">
      <alignment vertical="center" wrapText="1"/>
      <protection hidden="1"/>
    </xf>
    <xf numFmtId="0" fontId="72" fillId="0" borderId="29" xfId="0" applyFont="1" applyFill="1" applyBorder="1" applyAlignment="1" applyProtection="1">
      <alignment wrapText="1"/>
      <protection hidden="1"/>
    </xf>
    <xf numFmtId="0" fontId="72" fillId="0" borderId="27" xfId="0" applyFont="1" applyFill="1" applyBorder="1" applyAlignment="1" applyProtection="1">
      <alignment wrapText="1"/>
      <protection hidden="1"/>
    </xf>
    <xf numFmtId="2" fontId="64" fillId="0" borderId="29" xfId="0" applyNumberFormat="1" applyFont="1" applyFill="1" applyBorder="1" applyAlignment="1" applyProtection="1">
      <alignment vertical="center" wrapText="1"/>
      <protection hidden="1"/>
    </xf>
    <xf numFmtId="2" fontId="64" fillId="0" borderId="27" xfId="0" applyNumberFormat="1" applyFont="1" applyFill="1" applyBorder="1" applyAlignment="1" applyProtection="1">
      <alignment vertical="center" wrapText="1"/>
      <protection hidden="1"/>
    </xf>
    <xf numFmtId="0" fontId="64" fillId="0" borderId="29" xfId="0" applyFont="1" applyFill="1" applyBorder="1" applyAlignment="1" applyProtection="1">
      <alignment vertical="center" wrapText="1"/>
      <protection hidden="1"/>
    </xf>
    <xf numFmtId="0" fontId="64" fillId="0" borderId="27" xfId="0" applyFont="1" applyFill="1" applyBorder="1" applyAlignment="1" applyProtection="1">
      <alignment vertical="center" wrapText="1"/>
      <protection hidden="1"/>
    </xf>
    <xf numFmtId="0" fontId="64" fillId="0" borderId="24" xfId="0" applyFont="1" applyFill="1" applyBorder="1" applyAlignment="1" applyProtection="1">
      <alignment vertical="center" wrapText="1"/>
      <protection hidden="1"/>
    </xf>
    <xf numFmtId="0" fontId="64" fillId="0" borderId="25" xfId="0" applyFont="1" applyFill="1" applyBorder="1" applyAlignment="1" applyProtection="1">
      <alignment vertical="center" wrapText="1"/>
      <protection hidden="1"/>
    </xf>
    <xf numFmtId="0" fontId="227" fillId="25" borderId="168" xfId="0" applyFont="1" applyFill="1" applyBorder="1" applyAlignment="1" applyProtection="1">
      <alignment horizontal="center" vertical="center"/>
      <protection locked="0"/>
    </xf>
    <xf numFmtId="0" fontId="227" fillId="11" borderId="169" xfId="0" applyFont="1" applyFill="1" applyBorder="1" applyAlignment="1" applyProtection="1">
      <alignment horizontal="center" vertical="center"/>
      <protection locked="0"/>
    </xf>
    <xf numFmtId="0" fontId="227" fillId="11" borderId="168" xfId="0" applyFont="1" applyFill="1" applyBorder="1" applyAlignment="1" applyProtection="1">
      <alignment horizontal="center" vertical="center"/>
      <protection locked="0"/>
    </xf>
    <xf numFmtId="0" fontId="227" fillId="11" borderId="171" xfId="0" applyFont="1" applyFill="1" applyBorder="1" applyAlignment="1" applyProtection="1">
      <alignment horizontal="center" vertical="center"/>
      <protection locked="0"/>
    </xf>
    <xf numFmtId="0" fontId="227" fillId="29" borderId="169" xfId="0" applyFont="1" applyFill="1" applyBorder="1" applyAlignment="1" applyProtection="1">
      <alignment horizontal="center" vertical="center"/>
      <protection locked="0"/>
    </xf>
    <xf numFmtId="0" fontId="227" fillId="29" borderId="168" xfId="0" applyFont="1" applyFill="1" applyBorder="1" applyAlignment="1" applyProtection="1">
      <alignment horizontal="center" vertical="center"/>
      <protection locked="0"/>
    </xf>
    <xf numFmtId="0" fontId="227" fillId="29" borderId="171" xfId="0" applyFont="1" applyFill="1" applyBorder="1" applyAlignment="1" applyProtection="1">
      <alignment horizontal="center" vertical="center"/>
      <protection locked="0"/>
    </xf>
    <xf numFmtId="0" fontId="227" fillId="9" borderId="169" xfId="0" applyFont="1" applyFill="1" applyBorder="1" applyAlignment="1" applyProtection="1">
      <alignment horizontal="center" vertical="center"/>
      <protection locked="0"/>
    </xf>
    <xf numFmtId="0" fontId="227" fillId="9" borderId="168" xfId="0" applyFont="1" applyFill="1" applyBorder="1" applyAlignment="1" applyProtection="1">
      <alignment horizontal="center" vertical="center"/>
      <protection locked="0"/>
    </xf>
    <xf numFmtId="0" fontId="227" fillId="9" borderId="171" xfId="0" applyFont="1" applyFill="1" applyBorder="1" applyAlignment="1" applyProtection="1">
      <alignment horizontal="center" vertical="center"/>
      <protection locked="0"/>
    </xf>
    <xf numFmtId="0" fontId="227" fillId="16" borderId="169" xfId="0" applyFont="1" applyFill="1" applyBorder="1" applyAlignment="1" applyProtection="1">
      <alignment horizontal="center" vertical="center"/>
      <protection locked="0"/>
    </xf>
    <xf numFmtId="0" fontId="227" fillId="16" borderId="168" xfId="0" applyFont="1" applyFill="1" applyBorder="1" applyAlignment="1" applyProtection="1">
      <alignment horizontal="center" vertical="center"/>
      <protection locked="0"/>
    </xf>
    <xf numFmtId="0" fontId="227" fillId="16" borderId="171" xfId="0" applyFont="1" applyFill="1" applyBorder="1" applyAlignment="1" applyProtection="1">
      <alignment horizontal="center" vertical="center"/>
      <protection locked="0"/>
    </xf>
    <xf numFmtId="0" fontId="212" fillId="25" borderId="107" xfId="0" applyFont="1" applyFill="1" applyBorder="1" applyAlignment="1" applyProtection="1">
      <alignment horizontal="center" vertical="center" wrapText="1"/>
      <protection locked="0"/>
    </xf>
    <xf numFmtId="0" fontId="212" fillId="25" borderId="107" xfId="0" applyFont="1" applyFill="1" applyBorder="1" applyAlignment="1" applyProtection="1">
      <alignment vertical="center" wrapText="1"/>
      <protection locked="0"/>
    </xf>
    <xf numFmtId="0" fontId="21" fillId="25" borderId="78" xfId="0" applyFont="1" applyFill="1" applyBorder="1" applyAlignment="1" applyProtection="1">
      <alignment horizontal="center" vertical="center" wrapText="1"/>
      <protection locked="0"/>
    </xf>
    <xf numFmtId="0" fontId="231" fillId="0" borderId="29" xfId="0" applyFont="1" applyFill="1" applyBorder="1" applyAlignment="1" applyProtection="1">
      <alignment vertical="center" wrapText="1"/>
      <protection hidden="1"/>
    </xf>
    <xf numFmtId="0" fontId="231" fillId="0" borderId="27" xfId="0" applyFont="1" applyFill="1" applyBorder="1" applyAlignment="1" applyProtection="1">
      <alignment vertical="center" wrapText="1"/>
      <protection hidden="1"/>
    </xf>
    <xf numFmtId="9" fontId="74" fillId="0" borderId="1" xfId="5" applyFont="1" applyBorder="1" applyAlignment="1" applyProtection="1">
      <alignment horizontal="center" vertical="center" wrapText="1"/>
      <protection hidden="1"/>
    </xf>
    <xf numFmtId="0" fontId="74" fillId="0" borderId="1" xfId="0" applyFont="1" applyFill="1" applyBorder="1" applyAlignment="1" applyProtection="1">
      <alignment horizontal="center" vertical="center" wrapText="1"/>
      <protection hidden="1"/>
    </xf>
    <xf numFmtId="0" fontId="64" fillId="0" borderId="27" xfId="0" applyFont="1" applyFill="1" applyBorder="1" applyAlignment="1" applyProtection="1">
      <alignment horizontal="center" vertical="center" wrapText="1"/>
      <protection hidden="1"/>
    </xf>
    <xf numFmtId="0" fontId="74" fillId="0" borderId="1" xfId="0" applyFont="1" applyFill="1" applyBorder="1" applyAlignment="1" applyProtection="1">
      <alignment horizontal="center" vertical="center" wrapText="1"/>
      <protection hidden="1"/>
    </xf>
    <xf numFmtId="0" fontId="232" fillId="0" borderId="1" xfId="0" applyFont="1" applyFill="1" applyBorder="1" applyAlignment="1" applyProtection="1">
      <alignment horizontal="left" vertical="center" wrapText="1"/>
      <protection hidden="1"/>
    </xf>
    <xf numFmtId="0" fontId="231" fillId="0" borderId="1" xfId="0" applyFont="1" applyFill="1" applyBorder="1" applyAlignment="1" applyProtection="1">
      <alignment horizontal="left" vertical="center" wrapText="1"/>
      <protection hidden="1"/>
    </xf>
    <xf numFmtId="0" fontId="32" fillId="25" borderId="107" xfId="0" applyFont="1" applyFill="1" applyBorder="1" applyAlignment="1" applyProtection="1">
      <alignment horizontal="center" vertical="center" wrapText="1"/>
      <protection locked="0"/>
    </xf>
    <xf numFmtId="0" fontId="32" fillId="25" borderId="182" xfId="0" applyFont="1" applyFill="1" applyBorder="1" applyAlignment="1" applyProtection="1">
      <alignment horizontal="center" vertical="center" wrapText="1"/>
      <protection locked="0"/>
    </xf>
    <xf numFmtId="0" fontId="25" fillId="0" borderId="185" xfId="0" applyFont="1" applyFill="1" applyBorder="1" applyAlignment="1" applyProtection="1">
      <alignment wrapText="1"/>
      <protection hidden="1"/>
    </xf>
    <xf numFmtId="0" fontId="25" fillId="0" borderId="185" xfId="0" applyFont="1" applyFill="1" applyBorder="1" applyAlignment="1" applyProtection="1">
      <alignment horizontal="center" wrapText="1"/>
      <protection hidden="1"/>
    </xf>
    <xf numFmtId="0" fontId="74" fillId="0" borderId="185" xfId="0" applyFont="1" applyFill="1" applyBorder="1" applyAlignment="1" applyProtection="1">
      <alignment horizontal="center" vertical="center" wrapText="1"/>
      <protection hidden="1"/>
    </xf>
    <xf numFmtId="0" fontId="95" fillId="0" borderId="185" xfId="0" applyFont="1" applyFill="1" applyBorder="1" applyAlignment="1" applyProtection="1">
      <alignment vertical="center" wrapText="1"/>
      <protection hidden="1"/>
    </xf>
    <xf numFmtId="0" fontId="4" fillId="0" borderId="185" xfId="0" applyFont="1" applyFill="1" applyBorder="1" applyAlignment="1" applyProtection="1">
      <alignment horizontal="center" vertical="center" wrapText="1"/>
      <protection hidden="1"/>
    </xf>
    <xf numFmtId="0" fontId="28" fillId="0" borderId="185" xfId="0" applyFont="1" applyFill="1" applyBorder="1" applyAlignment="1" applyProtection="1">
      <alignment vertical="center" wrapText="1"/>
      <protection hidden="1"/>
    </xf>
    <xf numFmtId="0" fontId="233" fillId="0" borderId="185" xfId="0" applyFont="1" applyFill="1" applyBorder="1" applyAlignment="1" applyProtection="1">
      <alignment horizontal="center" vertical="center" textRotation="90" wrapText="1"/>
      <protection hidden="1"/>
    </xf>
    <xf numFmtId="0" fontId="236" fillId="0" borderId="185" xfId="0" applyFont="1" applyFill="1" applyBorder="1" applyAlignment="1" applyProtection="1">
      <alignment horizontal="center" vertical="center" textRotation="90" wrapText="1"/>
      <protection hidden="1"/>
    </xf>
    <xf numFmtId="0" fontId="231" fillId="0" borderId="185" xfId="0" applyFont="1" applyFill="1" applyBorder="1" applyAlignment="1" applyProtection="1">
      <alignment horizontal="center" vertical="center" textRotation="90" wrapText="1"/>
      <protection hidden="1"/>
    </xf>
    <xf numFmtId="0" fontId="256" fillId="0" borderId="185" xfId="0" applyFont="1" applyFill="1" applyBorder="1" applyAlignment="1" applyProtection="1">
      <alignment horizontal="center" vertical="center" textRotation="90" wrapText="1"/>
      <protection hidden="1"/>
    </xf>
    <xf numFmtId="0" fontId="51" fillId="0" borderId="185" xfId="0" applyFont="1" applyFill="1" applyBorder="1" applyAlignment="1" applyProtection="1">
      <alignment horizontal="center" vertical="center" textRotation="90" wrapText="1"/>
      <protection hidden="1"/>
    </xf>
    <xf numFmtId="0" fontId="51" fillId="0" borderId="185" xfId="0" applyFont="1" applyFill="1" applyBorder="1" applyAlignment="1" applyProtection="1">
      <alignment vertical="center" textRotation="90" wrapText="1"/>
      <protection hidden="1"/>
    </xf>
    <xf numFmtId="0" fontId="109" fillId="0" borderId="185" xfId="0" applyFont="1" applyFill="1" applyBorder="1" applyAlignment="1" applyProtection="1">
      <alignment horizontal="center" vertical="center" textRotation="90" wrapText="1"/>
      <protection hidden="1"/>
    </xf>
    <xf numFmtId="0" fontId="2" fillId="0" borderId="185" xfId="0" applyFont="1" applyFill="1" applyBorder="1" applyAlignment="1" applyProtection="1">
      <alignment horizontal="center" vertical="center" textRotation="90" wrapText="1"/>
      <protection hidden="1"/>
    </xf>
    <xf numFmtId="0" fontId="23" fillId="0" borderId="185" xfId="0" applyFont="1" applyFill="1" applyBorder="1" applyAlignment="1" applyProtection="1">
      <alignment vertical="center" wrapText="1"/>
      <protection hidden="1"/>
    </xf>
    <xf numFmtId="0" fontId="44" fillId="0" borderId="185" xfId="0" applyFont="1" applyFill="1" applyBorder="1" applyAlignment="1" applyProtection="1">
      <alignment horizontal="center" vertical="center" wrapText="1"/>
      <protection hidden="1"/>
    </xf>
    <xf numFmtId="0" fontId="45" fillId="0" borderId="185" xfId="0" applyFont="1" applyFill="1" applyBorder="1" applyAlignment="1" applyProtection="1">
      <alignment horizontal="center" vertical="center" wrapText="1"/>
      <protection hidden="1"/>
    </xf>
    <xf numFmtId="1" fontId="91" fillId="0" borderId="185" xfId="0" applyNumberFormat="1" applyFont="1" applyFill="1" applyBorder="1" applyAlignment="1" applyProtection="1">
      <alignment horizontal="center" vertical="center" wrapText="1"/>
      <protection hidden="1"/>
    </xf>
    <xf numFmtId="1" fontId="55" fillId="0" borderId="185" xfId="0" applyNumberFormat="1" applyFont="1" applyFill="1" applyBorder="1" applyAlignment="1" applyProtection="1">
      <alignment horizontal="center" vertical="center" wrapText="1"/>
      <protection hidden="1"/>
    </xf>
    <xf numFmtId="0" fontId="49" fillId="0" borderId="185" xfId="0" applyFont="1" applyFill="1" applyBorder="1" applyAlignment="1" applyProtection="1">
      <alignment horizontal="center" vertical="center" wrapText="1"/>
      <protection hidden="1"/>
    </xf>
    <xf numFmtId="0" fontId="44" fillId="20" borderId="185" xfId="0" applyFont="1" applyFill="1" applyBorder="1" applyAlignment="1" applyProtection="1">
      <alignment horizontal="center" vertical="center" wrapText="1"/>
      <protection hidden="1"/>
    </xf>
    <xf numFmtId="0" fontId="47" fillId="20" borderId="185" xfId="0" applyFont="1" applyFill="1" applyBorder="1" applyAlignment="1" applyProtection="1">
      <alignment horizontal="center" vertical="center" wrapText="1"/>
      <protection hidden="1"/>
    </xf>
    <xf numFmtId="0" fontId="44" fillId="30" borderId="185" xfId="0" applyFont="1" applyFill="1" applyBorder="1" applyAlignment="1" applyProtection="1">
      <alignment horizontal="center" vertical="center" wrapText="1"/>
      <protection hidden="1"/>
    </xf>
    <xf numFmtId="0" fontId="40" fillId="11" borderId="185" xfId="0" applyFont="1" applyFill="1" applyBorder="1" applyAlignment="1" applyProtection="1">
      <alignment horizontal="center" vertical="center" wrapText="1"/>
      <protection hidden="1"/>
    </xf>
    <xf numFmtId="0" fontId="44" fillId="12" borderId="185" xfId="0" applyFont="1" applyFill="1" applyBorder="1" applyAlignment="1" applyProtection="1">
      <alignment horizontal="center" vertical="center" wrapText="1"/>
      <protection hidden="1"/>
    </xf>
    <xf numFmtId="0" fontId="260" fillId="0" borderId="185" xfId="0" applyFont="1" applyFill="1" applyBorder="1" applyAlignment="1" applyProtection="1">
      <alignment horizontal="center" vertical="center" wrapText="1"/>
      <protection hidden="1"/>
    </xf>
    <xf numFmtId="0" fontId="109" fillId="0" borderId="185" xfId="0" applyFont="1" applyFill="1" applyBorder="1" applyAlignment="1" applyProtection="1">
      <alignment horizontal="center" vertical="center" wrapText="1"/>
      <protection hidden="1"/>
    </xf>
    <xf numFmtId="0" fontId="28" fillId="0" borderId="185" xfId="0" applyFont="1" applyFill="1" applyBorder="1" applyAlignment="1" applyProtection="1">
      <alignment horizontal="center" vertical="center" wrapText="1"/>
      <protection hidden="1"/>
    </xf>
    <xf numFmtId="0" fontId="122" fillId="0" borderId="185" xfId="0" applyFont="1" applyBorder="1" applyAlignment="1" applyProtection="1">
      <alignment horizontal="center" vertical="center" wrapText="1"/>
      <protection locked="0"/>
    </xf>
    <xf numFmtId="0" fontId="114" fillId="0" borderId="185" xfId="0" applyFont="1" applyBorder="1" applyAlignment="1" applyProtection="1">
      <alignment horizontal="center" vertical="center" wrapText="1"/>
      <protection locked="0"/>
    </xf>
    <xf numFmtId="1" fontId="50" fillId="0" borderId="185" xfId="0" applyNumberFormat="1" applyFont="1" applyFill="1" applyBorder="1" applyAlignment="1" applyProtection="1">
      <alignment horizontal="center" vertical="center" wrapText="1"/>
      <protection hidden="1"/>
    </xf>
    <xf numFmtId="0" fontId="51" fillId="0" borderId="185" xfId="0" applyFont="1" applyFill="1" applyBorder="1" applyAlignment="1" applyProtection="1">
      <alignment horizontal="center" vertical="center" wrapText="1"/>
      <protection hidden="1"/>
    </xf>
    <xf numFmtId="0" fontId="53" fillId="8" borderId="185" xfId="0" applyFont="1" applyFill="1" applyBorder="1" applyAlignment="1" applyProtection="1">
      <alignment horizontal="center" vertical="center" wrapText="1"/>
      <protection hidden="1"/>
    </xf>
    <xf numFmtId="0" fontId="54" fillId="0" borderId="185" xfId="0" applyFont="1" applyFill="1" applyBorder="1" applyAlignment="1" applyProtection="1">
      <alignment horizontal="center" vertical="center" wrapText="1"/>
      <protection hidden="1"/>
    </xf>
    <xf numFmtId="0" fontId="55" fillId="0" borderId="185" xfId="0" applyFont="1" applyFill="1" applyBorder="1" applyAlignment="1" applyProtection="1">
      <alignment horizontal="center" vertical="center" wrapText="1"/>
      <protection hidden="1"/>
    </xf>
    <xf numFmtId="164" fontId="54" fillId="0" borderId="185" xfId="0" applyNumberFormat="1" applyFont="1" applyFill="1" applyBorder="1" applyAlignment="1" applyProtection="1">
      <alignment horizontal="center" vertical="center" wrapText="1"/>
      <protection hidden="1"/>
    </xf>
    <xf numFmtId="0" fontId="44" fillId="0" borderId="185" xfId="0" applyFont="1" applyFill="1" applyBorder="1" applyAlignment="1" applyProtection="1">
      <alignment horizontal="left" vertical="center" wrapText="1"/>
      <protection hidden="1"/>
    </xf>
    <xf numFmtId="0" fontId="92" fillId="0" borderId="185" xfId="0" applyFont="1" applyFill="1" applyBorder="1" applyAlignment="1" applyProtection="1">
      <alignment horizontal="center" vertical="center" wrapText="1"/>
      <protection hidden="1"/>
    </xf>
    <xf numFmtId="0" fontId="46" fillId="0" borderId="185" xfId="0" applyFont="1" applyFill="1" applyBorder="1" applyAlignment="1" applyProtection="1">
      <alignment horizontal="center" vertical="center" wrapText="1"/>
      <protection hidden="1"/>
    </xf>
    <xf numFmtId="0" fontId="44" fillId="11" borderId="185" xfId="0" applyFont="1" applyFill="1" applyBorder="1" applyAlignment="1" applyProtection="1">
      <alignment horizontal="center" vertical="center" wrapText="1"/>
      <protection hidden="1"/>
    </xf>
    <xf numFmtId="0" fontId="51" fillId="20" borderId="185" xfId="0" applyFont="1" applyFill="1" applyBorder="1" applyAlignment="1" applyProtection="1">
      <alignment horizontal="center" vertical="center" wrapText="1"/>
      <protection hidden="1"/>
    </xf>
    <xf numFmtId="1" fontId="294" fillId="0" borderId="185" xfId="0" applyNumberFormat="1" applyFont="1" applyFill="1" applyBorder="1" applyAlignment="1" applyProtection="1">
      <alignment horizontal="center" vertical="center" wrapText="1"/>
    </xf>
    <xf numFmtId="0" fontId="56" fillId="0" borderId="185" xfId="3" applyFont="1" applyBorder="1" applyAlignment="1" applyProtection="1">
      <alignment horizontal="center"/>
      <protection hidden="1"/>
    </xf>
    <xf numFmtId="0" fontId="57" fillId="0" borderId="185" xfId="0" applyFont="1" applyFill="1" applyBorder="1" applyAlignment="1" applyProtection="1">
      <alignment horizontal="center" vertical="center" wrapText="1"/>
      <protection hidden="1"/>
    </xf>
    <xf numFmtId="0" fontId="290" fillId="0" borderId="185" xfId="3" applyFont="1" applyBorder="1" applyAlignment="1" applyProtection="1">
      <alignment horizontal="center"/>
      <protection hidden="1"/>
    </xf>
    <xf numFmtId="0" fontId="291" fillId="0" borderId="185" xfId="3" applyFont="1" applyBorder="1" applyAlignment="1" applyProtection="1">
      <alignment horizontal="center"/>
      <protection hidden="1"/>
    </xf>
    <xf numFmtId="0" fontId="75" fillId="0" borderId="185" xfId="0" applyFont="1" applyFill="1" applyBorder="1" applyAlignment="1" applyProtection="1">
      <alignment horizontal="center" vertical="center" wrapText="1"/>
      <protection hidden="1"/>
    </xf>
    <xf numFmtId="2" fontId="50" fillId="0" borderId="185" xfId="0" applyNumberFormat="1" applyFont="1" applyFill="1" applyBorder="1" applyAlignment="1" applyProtection="1">
      <alignment horizontal="center" vertical="center" wrapText="1"/>
      <protection hidden="1"/>
    </xf>
    <xf numFmtId="0" fontId="50" fillId="0" borderId="185" xfId="0" applyFont="1" applyFill="1" applyBorder="1" applyAlignment="1" applyProtection="1">
      <alignment horizontal="center" vertical="center" wrapText="1"/>
      <protection hidden="1"/>
    </xf>
    <xf numFmtId="0" fontId="293" fillId="0" borderId="185" xfId="0" applyFont="1" applyFill="1" applyBorder="1" applyAlignment="1" applyProtection="1">
      <alignment horizontal="center" vertical="center" wrapText="1"/>
      <protection hidden="1"/>
    </xf>
    <xf numFmtId="0" fontId="65" fillId="0" borderId="185" xfId="0" applyFont="1" applyBorder="1" applyAlignment="1" applyProtection="1">
      <alignment horizontal="center" vertical="center" wrapText="1"/>
      <protection hidden="1"/>
    </xf>
    <xf numFmtId="0" fontId="66" fillId="0" borderId="185" xfId="0" applyFont="1" applyBorder="1" applyAlignment="1" applyProtection="1">
      <alignment horizontal="center" wrapText="1"/>
      <protection hidden="1"/>
    </xf>
    <xf numFmtId="0" fontId="67" fillId="0" borderId="185" xfId="0" applyFont="1" applyBorder="1" applyAlignment="1" applyProtection="1">
      <protection hidden="1"/>
    </xf>
    <xf numFmtId="0" fontId="107" fillId="0" borderId="185" xfId="0" applyFont="1" applyFill="1" applyBorder="1" applyAlignment="1" applyProtection="1">
      <alignment horizontal="center" vertical="center" wrapText="1"/>
      <protection hidden="1"/>
    </xf>
    <xf numFmtId="2" fontId="94" fillId="0" borderId="185" xfId="0" applyNumberFormat="1" applyFont="1" applyBorder="1" applyAlignment="1" applyProtection="1">
      <alignment horizontal="left" vertical="center"/>
      <protection hidden="1"/>
    </xf>
    <xf numFmtId="0" fontId="65" fillId="0" borderId="185" xfId="0" applyFont="1" applyFill="1" applyBorder="1" applyAlignment="1" applyProtection="1">
      <alignment horizontal="center" vertical="center" wrapText="1"/>
      <protection hidden="1"/>
    </xf>
    <xf numFmtId="0" fontId="0" fillId="0" borderId="185" xfId="0" applyBorder="1" applyAlignment="1" applyProtection="1">
      <protection hidden="1"/>
    </xf>
    <xf numFmtId="0" fontId="94" fillId="0" borderId="185" xfId="0" applyFont="1" applyBorder="1" applyAlignment="1" applyProtection="1">
      <alignment horizontal="left" vertical="center"/>
      <protection hidden="1"/>
    </xf>
    <xf numFmtId="0" fontId="64" fillId="0" borderId="185" xfId="0" applyFont="1" applyFill="1" applyBorder="1" applyAlignment="1" applyProtection="1">
      <alignment horizontal="center" vertical="center" wrapText="1"/>
      <protection hidden="1"/>
    </xf>
    <xf numFmtId="0" fontId="94" fillId="0" borderId="189" xfId="0" applyFont="1" applyBorder="1" applyAlignment="1" applyProtection="1">
      <alignment horizontal="left" vertical="center"/>
      <protection hidden="1"/>
    </xf>
    <xf numFmtId="0" fontId="0" fillId="0" borderId="189" xfId="0" applyBorder="1" applyAlignment="1" applyProtection="1">
      <protection hidden="1"/>
    </xf>
    <xf numFmtId="0" fontId="231" fillId="0" borderId="185" xfId="0" applyFont="1" applyFill="1" applyBorder="1" applyAlignment="1" applyProtection="1">
      <alignment vertical="center" wrapText="1"/>
      <protection hidden="1"/>
    </xf>
    <xf numFmtId="0" fontId="233" fillId="0" borderId="185" xfId="0" applyFont="1" applyFill="1" applyBorder="1" applyAlignment="1" applyProtection="1">
      <alignment vertical="center" wrapText="1"/>
      <protection hidden="1"/>
    </xf>
    <xf numFmtId="0" fontId="70" fillId="0" borderId="185" xfId="0" applyNumberFormat="1" applyFont="1" applyFill="1" applyBorder="1" applyAlignment="1" applyProtection="1">
      <alignment vertical="center" wrapText="1"/>
      <protection hidden="1"/>
    </xf>
    <xf numFmtId="0" fontId="72" fillId="0" borderId="185" xfId="0" applyFont="1" applyFill="1" applyBorder="1" applyAlignment="1" applyProtection="1">
      <alignment wrapText="1"/>
      <protection hidden="1"/>
    </xf>
    <xf numFmtId="2" fontId="64" fillId="0" borderId="185" xfId="0" applyNumberFormat="1" applyFont="1" applyFill="1" applyBorder="1" applyAlignment="1" applyProtection="1">
      <alignment vertical="center" wrapText="1"/>
      <protection hidden="1"/>
    </xf>
    <xf numFmtId="0" fontId="64" fillId="0" borderId="185" xfId="0" applyFont="1" applyFill="1" applyBorder="1" applyAlignment="1" applyProtection="1">
      <alignment vertical="center" wrapText="1"/>
      <protection hidden="1"/>
    </xf>
    <xf numFmtId="167" fontId="35" fillId="0" borderId="185" xfId="0" applyNumberFormat="1" applyFont="1" applyFill="1" applyBorder="1" applyAlignment="1" applyProtection="1">
      <alignment horizontal="center" vertical="center" wrapText="1"/>
      <protection hidden="1"/>
    </xf>
    <xf numFmtId="0" fontId="41" fillId="0" borderId="185" xfId="0" applyFont="1" applyFill="1" applyBorder="1" applyAlignment="1" applyProtection="1">
      <alignment vertical="center" wrapText="1"/>
      <protection hidden="1"/>
    </xf>
    <xf numFmtId="0" fontId="21" fillId="0" borderId="185" xfId="0" applyFont="1" applyFill="1" applyBorder="1" applyAlignment="1" applyProtection="1">
      <alignment vertical="center" wrapText="1"/>
      <protection hidden="1"/>
    </xf>
    <xf numFmtId="0" fontId="4" fillId="0" borderId="185" xfId="0" applyFont="1" applyFill="1" applyBorder="1" applyAlignment="1" applyProtection="1">
      <alignment vertical="center" wrapText="1"/>
      <protection hidden="1"/>
    </xf>
    <xf numFmtId="0" fontId="73" fillId="0" borderId="185" xfId="0" applyFont="1" applyFill="1" applyBorder="1" applyAlignment="1" applyProtection="1">
      <alignment vertical="center" wrapText="1"/>
      <protection hidden="1"/>
    </xf>
    <xf numFmtId="0" fontId="76" fillId="0" borderId="185" xfId="0" applyFont="1" applyFill="1" applyBorder="1" applyAlignment="1" applyProtection="1">
      <alignment vertical="center" wrapText="1"/>
      <protection hidden="1"/>
    </xf>
    <xf numFmtId="0" fontId="80" fillId="0" borderId="185" xfId="0" applyFont="1" applyFill="1" applyBorder="1" applyAlignment="1" applyProtection="1">
      <alignment vertical="center" wrapText="1"/>
      <protection hidden="1"/>
    </xf>
    <xf numFmtId="0" fontId="297" fillId="0" borderId="196" xfId="0" applyFont="1" applyFill="1" applyBorder="1" applyAlignment="1" applyProtection="1">
      <alignment vertical="center" wrapText="1"/>
      <protection hidden="1"/>
    </xf>
    <xf numFmtId="0" fontId="297" fillId="0" borderId="190" xfId="0" applyFont="1" applyFill="1" applyBorder="1" applyAlignment="1" applyProtection="1">
      <alignment vertical="center" wrapText="1"/>
      <protection hidden="1"/>
    </xf>
    <xf numFmtId="0" fontId="300" fillId="3" borderId="0" xfId="0" applyFont="1" applyFill="1" applyBorder="1" applyProtection="1">
      <protection hidden="1"/>
    </xf>
    <xf numFmtId="0" fontId="206" fillId="3" borderId="0" xfId="0" applyFont="1" applyFill="1" applyBorder="1" applyAlignment="1" applyProtection="1">
      <alignment vertical="center"/>
      <protection hidden="1"/>
    </xf>
    <xf numFmtId="0" fontId="301" fillId="3" borderId="0" xfId="0" applyFont="1" applyFill="1" applyBorder="1" applyAlignment="1" applyProtection="1">
      <alignment vertical="center"/>
      <protection hidden="1"/>
    </xf>
    <xf numFmtId="0" fontId="299" fillId="3" borderId="0" xfId="0" applyFont="1" applyFill="1" applyBorder="1" applyAlignment="1" applyProtection="1">
      <alignment vertical="center"/>
      <protection hidden="1"/>
    </xf>
    <xf numFmtId="0" fontId="301" fillId="3" borderId="0" xfId="0" applyFont="1" applyFill="1" applyBorder="1" applyAlignment="1" applyProtection="1">
      <alignment vertical="center" wrapText="1"/>
      <protection hidden="1"/>
    </xf>
    <xf numFmtId="0" fontId="85" fillId="3" borderId="0" xfId="0" applyFont="1" applyFill="1" applyBorder="1" applyAlignment="1" applyProtection="1">
      <alignment vertical="center" wrapText="1"/>
      <protection hidden="1"/>
    </xf>
    <xf numFmtId="0" fontId="305" fillId="3" borderId="0" xfId="0" applyFont="1" applyFill="1" applyBorder="1" applyAlignment="1" applyProtection="1">
      <alignment horizontal="right" vertical="center"/>
      <protection hidden="1"/>
    </xf>
    <xf numFmtId="0" fontId="306" fillId="3" borderId="0" xfId="0" applyFont="1" applyFill="1" applyBorder="1" applyAlignment="1" applyProtection="1">
      <alignment horizontal="right"/>
      <protection hidden="1"/>
    </xf>
    <xf numFmtId="0" fontId="0" fillId="0" borderId="0" xfId="0" applyNumberFormat="1" applyFont="1"/>
    <xf numFmtId="0" fontId="276" fillId="3" borderId="0" xfId="0" applyFont="1" applyFill="1" applyBorder="1" applyAlignment="1" applyProtection="1">
      <alignment vertical="center" wrapText="1"/>
      <protection hidden="1"/>
    </xf>
    <xf numFmtId="0" fontId="74" fillId="3" borderId="0" xfId="0" applyFont="1" applyFill="1" applyBorder="1" applyAlignment="1" applyProtection="1">
      <alignment horizontal="center" vertical="center" wrapText="1"/>
      <protection hidden="1"/>
    </xf>
    <xf numFmtId="0" fontId="132" fillId="3" borderId="0" xfId="0" applyFont="1" applyFill="1" applyBorder="1" applyAlignment="1" applyProtection="1">
      <alignment vertical="center" wrapText="1"/>
      <protection hidden="1"/>
    </xf>
    <xf numFmtId="0" fontId="281" fillId="3" borderId="0" xfId="0" applyFont="1" applyFill="1" applyBorder="1" applyAlignment="1" applyProtection="1">
      <alignment vertical="center" wrapText="1"/>
      <protection hidden="1"/>
    </xf>
    <xf numFmtId="0" fontId="277" fillId="3" borderId="0" xfId="0" applyFont="1" applyFill="1" applyBorder="1" applyAlignment="1" applyProtection="1">
      <alignment horizontal="center" vertical="center" wrapText="1"/>
      <protection hidden="1"/>
    </xf>
    <xf numFmtId="0" fontId="278" fillId="3" borderId="0" xfId="0" applyFont="1" applyFill="1" applyBorder="1" applyAlignment="1" applyProtection="1">
      <alignment horizontal="center" vertical="center" wrapText="1"/>
      <protection hidden="1"/>
    </xf>
    <xf numFmtId="0" fontId="279" fillId="3" borderId="0" xfId="0" applyFont="1" applyFill="1" applyBorder="1" applyAlignment="1" applyProtection="1">
      <alignment horizontal="center" vertical="center" wrapText="1"/>
      <protection hidden="1"/>
    </xf>
    <xf numFmtId="0" fontId="215" fillId="3" borderId="0" xfId="0" applyFont="1" applyFill="1" applyBorder="1" applyAlignment="1" applyProtection="1">
      <alignment horizontal="center" vertical="center" wrapText="1"/>
      <protection hidden="1"/>
    </xf>
    <xf numFmtId="0" fontId="215" fillId="22" borderId="4"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7" fillId="0" borderId="4" xfId="0" applyFont="1" applyBorder="1" applyAlignment="1" applyProtection="1">
      <alignment horizontal="center" vertical="center" wrapText="1"/>
      <protection locked="0"/>
    </xf>
    <xf numFmtId="0" fontId="140" fillId="0" borderId="4" xfId="0" applyFont="1" applyBorder="1" applyAlignment="1" applyProtection="1">
      <alignment horizontal="center" vertical="center" wrapText="1"/>
      <protection locked="0"/>
    </xf>
    <xf numFmtId="0" fontId="219" fillId="0" borderId="4" xfId="2" applyFont="1" applyFill="1" applyBorder="1" applyAlignment="1" applyProtection="1">
      <alignment horizontal="center" vertical="center" wrapText="1"/>
      <protection locked="0"/>
    </xf>
    <xf numFmtId="0" fontId="12" fillId="7" borderId="4" xfId="0" applyFont="1" applyFill="1" applyBorder="1" applyAlignment="1" applyProtection="1">
      <alignment horizontal="left" vertical="center"/>
      <protection locked="0"/>
    </xf>
    <xf numFmtId="0" fontId="12" fillId="7" borderId="4" xfId="0" applyFont="1" applyFill="1" applyBorder="1" applyAlignment="1" applyProtection="1">
      <alignment vertical="center"/>
      <protection locked="0"/>
    </xf>
    <xf numFmtId="0" fontId="218" fillId="7" borderId="4" xfId="0" applyFont="1" applyFill="1" applyBorder="1" applyAlignment="1" applyProtection="1">
      <alignment vertical="center"/>
      <protection locked="0"/>
    </xf>
    <xf numFmtId="1" fontId="218" fillId="7" borderId="4" xfId="0" applyNumberFormat="1" applyFont="1" applyFill="1" applyBorder="1" applyAlignment="1" applyProtection="1">
      <alignment horizontal="left" vertical="center"/>
      <protection locked="0"/>
    </xf>
    <xf numFmtId="0" fontId="11" fillId="7" borderId="4" xfId="0" applyFont="1" applyFill="1" applyBorder="1" applyAlignment="1" applyProtection="1">
      <alignment vertical="center"/>
      <protection locked="0"/>
    </xf>
    <xf numFmtId="0" fontId="218" fillId="7" borderId="4" xfId="0" applyFont="1" applyFill="1" applyBorder="1" applyAlignment="1" applyProtection="1">
      <alignment horizontal="left" vertical="center"/>
      <protection locked="0"/>
    </xf>
    <xf numFmtId="14" fontId="218" fillId="7" borderId="4" xfId="0" applyNumberFormat="1" applyFont="1" applyFill="1" applyBorder="1" applyAlignment="1" applyProtection="1">
      <alignment horizontal="left" vertical="center"/>
      <protection locked="0"/>
    </xf>
    <xf numFmtId="0" fontId="95" fillId="5" borderId="4" xfId="0" applyFont="1" applyFill="1" applyBorder="1" applyAlignment="1" applyProtection="1">
      <alignment vertical="center"/>
      <protection hidden="1"/>
    </xf>
    <xf numFmtId="0" fontId="281" fillId="19" borderId="4" xfId="0" applyFont="1" applyFill="1" applyBorder="1" applyAlignment="1" applyProtection="1">
      <alignment horizontal="center" vertical="center" wrapText="1"/>
      <protection hidden="1"/>
    </xf>
    <xf numFmtId="0" fontId="215" fillId="0" borderId="4" xfId="0" applyFont="1" applyBorder="1" applyAlignment="1" applyProtection="1">
      <alignment horizontal="left" vertical="center"/>
      <protection locked="0"/>
    </xf>
    <xf numFmtId="0" fontId="134" fillId="0" borderId="4"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134" fillId="0" borderId="4" xfId="0" applyFont="1" applyBorder="1" applyAlignment="1" applyProtection="1">
      <alignment horizontal="center" vertical="center" wrapText="1"/>
      <protection locked="0"/>
    </xf>
    <xf numFmtId="0" fontId="215" fillId="0" borderId="4" xfId="0" applyFont="1" applyBorder="1" applyAlignment="1" applyProtection="1">
      <alignment vertical="center"/>
      <protection locked="0"/>
    </xf>
    <xf numFmtId="0" fontId="95" fillId="0" borderId="4" xfId="0" applyFont="1" applyFill="1" applyBorder="1" applyAlignment="1" applyProtection="1">
      <alignment vertical="center"/>
      <protection locked="0"/>
    </xf>
    <xf numFmtId="0" fontId="122" fillId="0" borderId="4" xfId="0" applyFont="1" applyFill="1" applyBorder="1" applyAlignment="1" applyProtection="1">
      <alignment horizontal="center" vertical="center" wrapText="1"/>
      <protection locked="0"/>
    </xf>
    <xf numFmtId="0" fontId="74" fillId="0" borderId="4" xfId="0" applyFont="1" applyBorder="1" applyAlignment="1" applyProtection="1">
      <alignment horizontal="left" vertical="center"/>
      <protection locked="0"/>
    </xf>
    <xf numFmtId="0" fontId="137" fillId="0" borderId="4" xfId="0" applyFont="1" applyFill="1" applyBorder="1" applyAlignment="1" applyProtection="1">
      <alignment horizontal="center" vertical="center" wrapText="1"/>
      <protection locked="0"/>
    </xf>
    <xf numFmtId="0" fontId="74" fillId="0" borderId="4" xfId="0" applyFont="1" applyFill="1" applyBorder="1" applyAlignment="1" applyProtection="1">
      <alignment vertical="center" wrapText="1"/>
      <protection locked="0"/>
    </xf>
    <xf numFmtId="0" fontId="132" fillId="0" borderId="4" xfId="0" applyFont="1" applyFill="1" applyBorder="1" applyAlignment="1" applyProtection="1">
      <alignment horizontal="center" vertical="center" wrapText="1"/>
      <protection locked="0"/>
    </xf>
    <xf numFmtId="0" fontId="94" fillId="0" borderId="4" xfId="0" applyFont="1" applyFill="1" applyBorder="1" applyAlignment="1" applyProtection="1">
      <alignment horizontal="center" vertical="center" wrapText="1"/>
      <protection locked="0"/>
    </xf>
    <xf numFmtId="0" fontId="74" fillId="0" borderId="4" xfId="0" applyFont="1" applyFill="1" applyBorder="1" applyAlignment="1" applyProtection="1">
      <alignment horizontal="center" vertical="center" wrapText="1"/>
      <protection locked="0"/>
    </xf>
    <xf numFmtId="0" fontId="280" fillId="0" borderId="4" xfId="0" applyFont="1" applyFill="1" applyBorder="1" applyAlignment="1" applyProtection="1">
      <alignment horizontal="center" vertical="center" wrapText="1"/>
      <protection locked="0"/>
    </xf>
    <xf numFmtId="0" fontId="215" fillId="0" borderId="4" xfId="0" applyFont="1" applyFill="1" applyBorder="1" applyAlignment="1" applyProtection="1">
      <alignment horizontal="center" vertical="center" wrapText="1"/>
      <protection locked="0"/>
    </xf>
    <xf numFmtId="0" fontId="74" fillId="0" borderId="4" xfId="0" applyFont="1" applyBorder="1" applyAlignment="1" applyProtection="1">
      <alignment vertical="center"/>
      <protection locked="0"/>
    </xf>
    <xf numFmtId="0" fontId="282" fillId="0" borderId="4" xfId="0" applyFont="1" applyBorder="1" applyAlignment="1" applyProtection="1">
      <alignment horizontal="center" vertical="center" wrapText="1"/>
      <protection locked="0"/>
    </xf>
    <xf numFmtId="0" fontId="282" fillId="0" borderId="4" xfId="0" applyFont="1" applyFill="1" applyBorder="1" applyAlignment="1" applyProtection="1">
      <alignment horizontal="center" vertical="center" wrapText="1"/>
      <protection locked="0"/>
    </xf>
    <xf numFmtId="0" fontId="281" fillId="19" borderId="4" xfId="0" applyFont="1" applyFill="1" applyBorder="1" applyAlignment="1" applyProtection="1">
      <alignment vertical="center" wrapText="1"/>
      <protection hidden="1"/>
    </xf>
    <xf numFmtId="0" fontId="307" fillId="7" borderId="172" xfId="0" applyFont="1" applyFill="1" applyBorder="1" applyAlignment="1" applyProtection="1">
      <alignment horizontal="center" vertical="center" wrapText="1"/>
      <protection locked="0"/>
    </xf>
    <xf numFmtId="0" fontId="308" fillId="0" borderId="0" xfId="0" applyFont="1" applyBorder="1" applyProtection="1">
      <protection hidden="1"/>
    </xf>
    <xf numFmtId="0" fontId="308" fillId="0" borderId="0" xfId="0" applyFont="1" applyProtection="1">
      <protection hidden="1"/>
    </xf>
    <xf numFmtId="0" fontId="0" fillId="0" borderId="0" xfId="0" applyFont="1" applyProtection="1">
      <protection hidden="1"/>
    </xf>
    <xf numFmtId="0" fontId="311" fillId="0" borderId="123" xfId="0" applyFont="1" applyFill="1" applyBorder="1" applyAlignment="1" applyProtection="1">
      <alignment horizontal="left" vertical="center" wrapText="1"/>
      <protection hidden="1"/>
    </xf>
    <xf numFmtId="0" fontId="311" fillId="0" borderId="79" xfId="0" applyFont="1" applyFill="1" applyBorder="1" applyAlignment="1" applyProtection="1">
      <alignment horizontal="center" vertical="center" wrapText="1"/>
      <protection hidden="1"/>
    </xf>
    <xf numFmtId="0" fontId="313" fillId="0" borderId="79" xfId="0" applyFont="1" applyFill="1" applyBorder="1" applyAlignment="1" applyProtection="1">
      <alignment horizontal="center" vertical="center" wrapText="1"/>
      <protection hidden="1"/>
    </xf>
    <xf numFmtId="0" fontId="313" fillId="0" borderId="80" xfId="0" applyFont="1" applyFill="1" applyBorder="1" applyAlignment="1" applyProtection="1">
      <alignment horizontal="center" vertical="center" wrapText="1"/>
      <protection hidden="1"/>
    </xf>
    <xf numFmtId="0" fontId="311" fillId="0" borderId="132" xfId="0" applyFont="1" applyFill="1" applyBorder="1" applyAlignment="1" applyProtection="1">
      <alignment horizontal="center" vertical="center" wrapText="1"/>
      <protection hidden="1"/>
    </xf>
    <xf numFmtId="0" fontId="212" fillId="0" borderId="172" xfId="0" applyFont="1" applyFill="1" applyBorder="1" applyAlignment="1" applyProtection="1">
      <alignment horizontal="center" vertical="center"/>
      <protection locked="0"/>
    </xf>
    <xf numFmtId="0" fontId="34" fillId="14" borderId="216" xfId="0" applyFont="1" applyFill="1" applyBorder="1" applyAlignment="1" applyProtection="1">
      <alignment horizontal="center" vertical="center"/>
    </xf>
    <xf numFmtId="0" fontId="21" fillId="7" borderId="217" xfId="0" applyFont="1" applyFill="1" applyBorder="1" applyAlignment="1" applyProtection="1">
      <alignment horizontal="center" vertical="center" wrapText="1"/>
      <protection locked="0"/>
    </xf>
    <xf numFmtId="0" fontId="34" fillId="14" borderId="218" xfId="0" applyFont="1" applyFill="1" applyBorder="1" applyAlignment="1" applyProtection="1">
      <alignment horizontal="center" vertical="center" wrapText="1"/>
    </xf>
    <xf numFmtId="164" fontId="34" fillId="14" borderId="218" xfId="0" applyNumberFormat="1" applyFont="1" applyFill="1" applyBorder="1" applyAlignment="1" applyProtection="1">
      <alignment horizontal="center" vertical="center" wrapText="1"/>
    </xf>
    <xf numFmtId="0" fontId="34" fillId="14" borderId="218" xfId="0" applyFont="1" applyFill="1" applyBorder="1" applyAlignment="1" applyProtection="1">
      <alignment horizontal="left" vertical="center" wrapText="1"/>
    </xf>
    <xf numFmtId="0" fontId="34" fillId="14" borderId="219" xfId="0" applyFont="1" applyFill="1" applyBorder="1" applyAlignment="1" applyProtection="1">
      <alignment horizontal="center" vertical="center" wrapText="1"/>
    </xf>
    <xf numFmtId="0" fontId="75" fillId="0" borderId="185" xfId="0" applyFont="1" applyFill="1" applyBorder="1" applyAlignment="1" applyProtection="1">
      <alignment horizontal="center" vertical="center" wrapText="1"/>
      <protection hidden="1"/>
    </xf>
    <xf numFmtId="0" fontId="28" fillId="0" borderId="185" xfId="0" applyFont="1" applyFill="1" applyBorder="1" applyAlignment="1" applyProtection="1">
      <alignment horizontal="center" vertical="center" wrapText="1"/>
      <protection hidden="1"/>
    </xf>
    <xf numFmtId="0" fontId="50" fillId="0" borderId="185" xfId="0" applyFont="1" applyFill="1" applyBorder="1" applyAlignment="1" applyProtection="1">
      <alignment horizontal="center" vertical="center" wrapText="1"/>
      <protection hidden="1"/>
    </xf>
    <xf numFmtId="0" fontId="28" fillId="0" borderId="45" xfId="0" applyFont="1" applyFill="1" applyBorder="1" applyAlignment="1" applyProtection="1">
      <alignment horizontal="center" vertical="center" wrapText="1"/>
      <protection hidden="1"/>
    </xf>
    <xf numFmtId="0" fontId="0" fillId="0" borderId="4" xfId="0" applyBorder="1" applyAlignment="1" applyProtection="1">
      <alignment horizontal="left" vertical="center" wrapText="1"/>
      <protection locked="0"/>
    </xf>
    <xf numFmtId="0" fontId="321" fillId="13" borderId="4" xfId="2" applyFont="1" applyFill="1" applyBorder="1" applyAlignment="1" applyProtection="1">
      <alignment vertical="center" wrapText="1"/>
      <protection hidden="1"/>
    </xf>
    <xf numFmtId="0" fontId="149" fillId="10" borderId="4" xfId="0" applyFont="1" applyFill="1" applyBorder="1" applyAlignment="1" applyProtection="1">
      <alignment horizontal="center" vertical="center" wrapText="1"/>
      <protection hidden="1"/>
    </xf>
    <xf numFmtId="0" fontId="323" fillId="25" borderId="185" xfId="0" applyFont="1" applyFill="1" applyBorder="1" applyAlignment="1" applyProtection="1">
      <alignment horizontal="center" vertical="center" wrapText="1"/>
      <protection locked="0"/>
    </xf>
    <xf numFmtId="0" fontId="324" fillId="0" borderId="0" xfId="0" applyNumberFormat="1" applyFont="1"/>
    <xf numFmtId="0" fontId="207" fillId="19" borderId="105" xfId="0" applyFont="1" applyFill="1" applyBorder="1" applyAlignment="1">
      <alignment horizontal="left" vertical="center" wrapText="1"/>
    </xf>
    <xf numFmtId="0" fontId="207" fillId="19" borderId="0" xfId="0" applyFont="1" applyFill="1" applyBorder="1" applyAlignment="1">
      <alignment horizontal="left" vertical="center" wrapText="1"/>
    </xf>
    <xf numFmtId="0" fontId="198" fillId="9" borderId="105" xfId="0" applyFont="1" applyFill="1" applyBorder="1" applyAlignment="1">
      <alignment horizontal="center" vertical="center" wrapText="1"/>
    </xf>
    <xf numFmtId="0" fontId="198" fillId="9" borderId="0" xfId="0" applyFont="1" applyFill="1" applyBorder="1" applyAlignment="1">
      <alignment horizontal="center" vertical="center" wrapText="1"/>
    </xf>
    <xf numFmtId="0" fontId="205" fillId="19" borderId="105" xfId="0" applyFont="1" applyFill="1" applyBorder="1" applyAlignment="1">
      <alignment horizontal="left" vertical="center" wrapText="1"/>
    </xf>
    <xf numFmtId="0" fontId="205" fillId="19" borderId="0" xfId="0" applyFont="1" applyFill="1" applyBorder="1" applyAlignment="1">
      <alignment horizontal="left" vertical="center" wrapText="1"/>
    </xf>
    <xf numFmtId="0" fontId="175" fillId="11" borderId="105" xfId="0" applyFont="1" applyFill="1" applyBorder="1" applyAlignment="1">
      <alignment horizontal="left" vertical="center" wrapText="1"/>
    </xf>
    <xf numFmtId="0" fontId="175" fillId="11" borderId="0" xfId="0" applyFont="1" applyFill="1" applyBorder="1" applyAlignment="1">
      <alignment horizontal="left" vertical="center" wrapText="1"/>
    </xf>
    <xf numFmtId="0" fontId="202" fillId="11" borderId="105" xfId="0" applyFont="1" applyFill="1" applyBorder="1" applyAlignment="1">
      <alignment horizontal="left" vertical="center" wrapText="1"/>
    </xf>
    <xf numFmtId="0" fontId="202" fillId="11" borderId="0" xfId="0" applyFont="1" applyFill="1" applyBorder="1" applyAlignment="1">
      <alignment horizontal="left" vertical="center" wrapText="1"/>
    </xf>
    <xf numFmtId="0" fontId="180" fillId="11" borderId="105" xfId="0" applyFont="1" applyFill="1" applyBorder="1" applyAlignment="1">
      <alignment horizontal="left" vertical="center" wrapText="1"/>
    </xf>
    <xf numFmtId="0" fontId="180" fillId="11" borderId="0" xfId="0" applyFont="1" applyFill="1" applyBorder="1" applyAlignment="1">
      <alignment horizontal="left" vertical="center" wrapText="1"/>
    </xf>
    <xf numFmtId="0" fontId="184" fillId="27" borderId="105" xfId="0" applyFont="1" applyFill="1" applyBorder="1" applyAlignment="1">
      <alignment horizontal="center" vertical="center" wrapText="1"/>
    </xf>
    <xf numFmtId="0" fontId="184" fillId="27" borderId="0" xfId="0" applyFont="1" applyFill="1" applyBorder="1" applyAlignment="1">
      <alignment horizontal="center" vertical="center" wrapText="1"/>
    </xf>
    <xf numFmtId="0" fontId="186" fillId="11" borderId="105" xfId="0" applyFont="1" applyFill="1" applyBorder="1" applyAlignment="1">
      <alignment horizontal="left" vertical="center" wrapText="1"/>
    </xf>
    <xf numFmtId="0" fontId="186" fillId="11" borderId="0" xfId="0" applyFont="1" applyFill="1" applyBorder="1" applyAlignment="1">
      <alignment horizontal="left" vertical="center" wrapText="1"/>
    </xf>
    <xf numFmtId="0" fontId="192" fillId="11" borderId="105" xfId="0" applyFont="1" applyFill="1" applyBorder="1" applyAlignment="1">
      <alignment horizontal="left" vertical="center" wrapText="1"/>
    </xf>
    <xf numFmtId="0" fontId="192" fillId="11" borderId="0" xfId="0" applyFont="1" applyFill="1" applyBorder="1" applyAlignment="1">
      <alignment horizontal="left" vertical="center" wrapText="1"/>
    </xf>
    <xf numFmtId="0" fontId="200" fillId="11" borderId="105" xfId="0" applyFont="1" applyFill="1" applyBorder="1" applyAlignment="1">
      <alignment horizontal="left" vertical="center" wrapText="1"/>
    </xf>
    <xf numFmtId="0" fontId="200" fillId="11" borderId="0" xfId="0" applyFont="1" applyFill="1" applyBorder="1" applyAlignment="1">
      <alignment horizontal="left" vertical="center" wrapText="1"/>
    </xf>
    <xf numFmtId="0" fontId="168" fillId="28" borderId="105" xfId="1" applyFont="1" applyFill="1" applyBorder="1" applyAlignment="1" applyProtection="1">
      <alignment horizontal="left" vertical="center" wrapText="1"/>
    </xf>
    <xf numFmtId="0" fontId="168" fillId="28" borderId="0" xfId="1" applyFont="1" applyFill="1" applyBorder="1" applyAlignment="1" applyProtection="1">
      <alignment horizontal="left" vertical="center" wrapText="1"/>
    </xf>
    <xf numFmtId="0" fontId="177" fillId="27" borderId="105" xfId="0" applyFont="1" applyFill="1" applyBorder="1" applyAlignment="1">
      <alignment horizontal="center" vertical="center" wrapText="1"/>
    </xf>
    <xf numFmtId="0" fontId="177" fillId="27" borderId="0" xfId="0" applyFont="1" applyFill="1" applyBorder="1" applyAlignment="1">
      <alignment horizontal="center" vertical="center" wrapText="1"/>
    </xf>
    <xf numFmtId="0" fontId="274" fillId="25" borderId="0" xfId="1" applyFont="1" applyFill="1" applyBorder="1" applyAlignment="1" applyProtection="1">
      <alignment horizontal="left" vertical="center" wrapText="1"/>
    </xf>
    <xf numFmtId="0" fontId="275" fillId="25" borderId="0" xfId="0" applyFont="1" applyFill="1" applyBorder="1" applyAlignment="1">
      <alignment horizontal="left" vertical="center" wrapText="1"/>
    </xf>
    <xf numFmtId="0" fontId="80" fillId="19" borderId="105" xfId="0" applyFont="1" applyFill="1" applyBorder="1" applyAlignment="1" applyProtection="1">
      <alignment horizontal="left" vertical="center" wrapText="1"/>
    </xf>
    <xf numFmtId="0" fontId="80" fillId="19" borderId="0" xfId="0" applyFont="1" applyFill="1" applyBorder="1" applyAlignment="1" applyProtection="1">
      <alignment horizontal="left" vertical="center" wrapText="1"/>
    </xf>
    <xf numFmtId="0" fontId="166" fillId="27" borderId="105" xfId="0" applyFont="1" applyFill="1" applyBorder="1" applyAlignment="1">
      <alignment horizontal="center" vertical="center" wrapText="1"/>
    </xf>
    <xf numFmtId="0" fontId="166" fillId="27" borderId="0" xfId="0" applyFont="1" applyFill="1" applyBorder="1" applyAlignment="1">
      <alignment horizontal="center" vertical="center" wrapText="1"/>
    </xf>
    <xf numFmtId="0" fontId="143" fillId="18" borderId="102" xfId="0" applyFont="1" applyFill="1" applyBorder="1" applyAlignment="1" applyProtection="1">
      <alignment horizontal="center" vertical="top" wrapText="1"/>
      <protection hidden="1"/>
    </xf>
    <xf numFmtId="0" fontId="143" fillId="18" borderId="103" xfId="0" applyFont="1" applyFill="1" applyBorder="1" applyAlignment="1" applyProtection="1">
      <alignment horizontal="center" vertical="top" wrapText="1"/>
      <protection hidden="1"/>
    </xf>
    <xf numFmtId="0" fontId="143" fillId="18" borderId="104" xfId="0" applyFont="1" applyFill="1" applyBorder="1" applyAlignment="1" applyProtection="1">
      <alignment horizontal="center" vertical="top" wrapText="1"/>
      <protection hidden="1"/>
    </xf>
    <xf numFmtId="0" fontId="156" fillId="26" borderId="105" xfId="0" applyFont="1" applyFill="1" applyBorder="1" applyAlignment="1" applyProtection="1">
      <alignment horizontal="center" vertical="center" wrapText="1"/>
    </xf>
    <xf numFmtId="0" fontId="156" fillId="26" borderId="0" xfId="0" applyFont="1" applyFill="1" applyBorder="1" applyAlignment="1" applyProtection="1">
      <alignment horizontal="center" vertical="center" wrapText="1"/>
    </xf>
    <xf numFmtId="0" fontId="162" fillId="25" borderId="106" xfId="0" applyFont="1" applyFill="1" applyBorder="1" applyAlignment="1">
      <alignment horizontal="center" vertical="center" wrapText="1"/>
    </xf>
    <xf numFmtId="0" fontId="162" fillId="25" borderId="73" xfId="0" applyFont="1" applyFill="1" applyBorder="1" applyAlignment="1">
      <alignment horizontal="center" vertical="center" wrapText="1"/>
    </xf>
    <xf numFmtId="0" fontId="165" fillId="17" borderId="105" xfId="0" applyFont="1" applyFill="1" applyBorder="1" applyAlignment="1" applyProtection="1">
      <alignment horizontal="center" vertical="center"/>
    </xf>
    <xf numFmtId="0" fontId="165" fillId="17" borderId="0" xfId="0" applyFont="1" applyFill="1" applyBorder="1" applyAlignment="1" applyProtection="1">
      <alignment horizontal="center" vertical="center"/>
    </xf>
    <xf numFmtId="0" fontId="39" fillId="10" borderId="105" xfId="0" applyFont="1" applyFill="1" applyBorder="1" applyAlignment="1" applyProtection="1">
      <alignment horizontal="left" vertical="center" wrapText="1"/>
    </xf>
    <xf numFmtId="0" fontId="39" fillId="10" borderId="0" xfId="0" applyFont="1" applyFill="1" applyBorder="1" applyAlignment="1" applyProtection="1">
      <alignment horizontal="left" vertical="center" wrapText="1"/>
    </xf>
    <xf numFmtId="0" fontId="184" fillId="3" borderId="0" xfId="0" applyFont="1" applyFill="1" applyBorder="1" applyAlignment="1" applyProtection="1">
      <alignment horizontal="center" vertical="center"/>
      <protection hidden="1"/>
    </xf>
    <xf numFmtId="0" fontId="18" fillId="3" borderId="0" xfId="1" applyFont="1" applyFill="1" applyBorder="1" applyAlignment="1" applyProtection="1">
      <alignment horizontal="center" vertical="center"/>
      <protection hidden="1"/>
    </xf>
    <xf numFmtId="0" fontId="18" fillId="3" borderId="220" xfId="1" applyFont="1" applyFill="1" applyBorder="1" applyAlignment="1" applyProtection="1">
      <alignment horizontal="center" vertical="center"/>
      <protection hidden="1"/>
    </xf>
    <xf numFmtId="0" fontId="18" fillId="3" borderId="94" xfId="1" applyFont="1" applyFill="1" applyBorder="1" applyAlignment="1" applyProtection="1">
      <alignment horizontal="center" vertical="center"/>
      <protection hidden="1"/>
    </xf>
    <xf numFmtId="0" fontId="18" fillId="3" borderId="146" xfId="1" applyFont="1" applyFill="1" applyBorder="1" applyAlignment="1" applyProtection="1">
      <alignment horizontal="center" vertical="center"/>
      <protection hidden="1"/>
    </xf>
    <xf numFmtId="0" fontId="18" fillId="3" borderId="102" xfId="1" applyFont="1" applyFill="1" applyBorder="1" applyAlignment="1" applyProtection="1">
      <alignment horizontal="center" vertical="center"/>
      <protection hidden="1"/>
    </xf>
    <xf numFmtId="0" fontId="13" fillId="3" borderId="0" xfId="0" applyFont="1" applyFill="1" applyBorder="1" applyAlignment="1" applyProtection="1">
      <alignment horizontal="center" vertical="center"/>
      <protection hidden="1"/>
    </xf>
    <xf numFmtId="0" fontId="8" fillId="6" borderId="1" xfId="0" applyFont="1" applyFill="1" applyBorder="1" applyAlignment="1" applyProtection="1">
      <alignment horizontal="center" vertical="center" wrapText="1"/>
      <protection hidden="1"/>
    </xf>
    <xf numFmtId="0" fontId="8" fillId="6" borderId="72" xfId="0" applyFont="1" applyFill="1" applyBorder="1" applyAlignment="1" applyProtection="1">
      <alignment horizontal="center" vertical="center" wrapText="1"/>
      <protection hidden="1"/>
    </xf>
    <xf numFmtId="0" fontId="14" fillId="3" borderId="0" xfId="0" applyFont="1" applyFill="1" applyBorder="1" applyAlignment="1" applyProtection="1">
      <alignment horizontal="center" vertical="center"/>
      <protection hidden="1"/>
    </xf>
    <xf numFmtId="0" fontId="15" fillId="3" borderId="0" xfId="0" applyFont="1" applyFill="1" applyBorder="1" applyAlignment="1" applyProtection="1">
      <alignment horizontal="center" vertical="center"/>
      <protection hidden="1"/>
    </xf>
    <xf numFmtId="0" fontId="16" fillId="3" borderId="0" xfId="0" applyFont="1" applyFill="1" applyBorder="1" applyAlignment="1" applyProtection="1">
      <alignment horizontal="center" vertical="center"/>
      <protection hidden="1"/>
    </xf>
    <xf numFmtId="0" fontId="211" fillId="3" borderId="0" xfId="0" applyFont="1" applyFill="1" applyBorder="1" applyAlignment="1" applyProtection="1">
      <alignment horizontal="center" vertical="center"/>
      <protection hidden="1"/>
    </xf>
    <xf numFmtId="0" fontId="302" fillId="3" borderId="205" xfId="0" applyFont="1" applyFill="1" applyBorder="1" applyAlignment="1" applyProtection="1">
      <alignment horizontal="center" vertical="center" wrapText="1"/>
      <protection hidden="1"/>
    </xf>
    <xf numFmtId="0" fontId="302" fillId="3" borderId="206" xfId="0" applyFont="1" applyFill="1" applyBorder="1" applyAlignment="1" applyProtection="1">
      <alignment horizontal="center" vertical="center" wrapText="1"/>
      <protection hidden="1"/>
    </xf>
    <xf numFmtId="0" fontId="302" fillId="3" borderId="207" xfId="0" applyFont="1" applyFill="1" applyBorder="1" applyAlignment="1" applyProtection="1">
      <alignment horizontal="center" vertical="center" wrapText="1"/>
      <protection hidden="1"/>
    </xf>
    <xf numFmtId="0" fontId="302" fillId="3" borderId="208" xfId="0" applyFont="1" applyFill="1" applyBorder="1" applyAlignment="1" applyProtection="1">
      <alignment horizontal="center" vertical="center" wrapText="1"/>
      <protection hidden="1"/>
    </xf>
    <xf numFmtId="0" fontId="302" fillId="3" borderId="209" xfId="0" applyFont="1" applyFill="1" applyBorder="1" applyAlignment="1" applyProtection="1">
      <alignment horizontal="center" vertical="center" wrapText="1"/>
      <protection hidden="1"/>
    </xf>
    <xf numFmtId="0" fontId="302" fillId="3" borderId="210" xfId="0" applyFont="1" applyFill="1" applyBorder="1" applyAlignment="1" applyProtection="1">
      <alignment horizontal="center" vertical="center" wrapText="1"/>
      <protection hidden="1"/>
    </xf>
    <xf numFmtId="0" fontId="114" fillId="10" borderId="64" xfId="0" applyFont="1" applyFill="1" applyBorder="1" applyAlignment="1" applyProtection="1">
      <alignment horizontal="center" vertical="center" wrapText="1"/>
      <protection hidden="1"/>
    </xf>
    <xf numFmtId="0" fontId="114" fillId="10" borderId="66" xfId="0" applyFont="1" applyFill="1" applyBorder="1" applyAlignment="1" applyProtection="1">
      <alignment horizontal="center" vertical="center" wrapText="1"/>
      <protection hidden="1"/>
    </xf>
    <xf numFmtId="0" fontId="114" fillId="10" borderId="67" xfId="0" applyFont="1" applyFill="1" applyBorder="1" applyAlignment="1" applyProtection="1">
      <alignment horizontal="center" vertical="center" wrapText="1"/>
      <protection hidden="1"/>
    </xf>
    <xf numFmtId="0" fontId="114" fillId="10" borderId="68" xfId="0" applyFont="1" applyFill="1" applyBorder="1" applyAlignment="1" applyProtection="1">
      <alignment horizontal="center" vertical="center" wrapText="1"/>
      <protection hidden="1"/>
    </xf>
    <xf numFmtId="0" fontId="114" fillId="10" borderId="69" xfId="0" applyFont="1" applyFill="1" applyBorder="1" applyAlignment="1" applyProtection="1">
      <alignment horizontal="center" vertical="center" wrapText="1"/>
      <protection hidden="1"/>
    </xf>
    <xf numFmtId="0" fontId="114" fillId="10" borderId="71" xfId="0" applyFont="1" applyFill="1" applyBorder="1" applyAlignment="1" applyProtection="1">
      <alignment horizontal="center" vertical="center" wrapText="1"/>
      <protection hidden="1"/>
    </xf>
    <xf numFmtId="0" fontId="322" fillId="10" borderId="0" xfId="0" applyFont="1" applyFill="1" applyBorder="1" applyAlignment="1" applyProtection="1">
      <alignment horizontal="center" vertical="center" wrapText="1"/>
      <protection hidden="1"/>
    </xf>
    <xf numFmtId="0" fontId="229" fillId="29" borderId="176" xfId="0" applyFont="1" applyFill="1" applyBorder="1" applyAlignment="1" applyProtection="1">
      <alignment horizontal="center" vertical="center" wrapText="1"/>
    </xf>
    <xf numFmtId="0" fontId="229" fillId="29" borderId="177" xfId="0" applyFont="1" applyFill="1" applyBorder="1" applyAlignment="1" applyProtection="1">
      <alignment horizontal="center" vertical="center" wrapText="1"/>
    </xf>
    <xf numFmtId="0" fontId="229" fillId="29" borderId="173" xfId="0" applyFont="1" applyFill="1" applyBorder="1" applyAlignment="1" applyProtection="1">
      <alignment horizontal="center" vertical="center" wrapText="1"/>
    </xf>
    <xf numFmtId="0" fontId="229" fillId="29" borderId="178" xfId="0" applyFont="1" applyFill="1" applyBorder="1" applyAlignment="1" applyProtection="1">
      <alignment horizontal="center" vertical="center" wrapText="1"/>
    </xf>
    <xf numFmtId="0" fontId="229" fillId="9" borderId="176" xfId="0" applyFont="1" applyFill="1" applyBorder="1" applyAlignment="1" applyProtection="1">
      <alignment horizontal="center" vertical="center" wrapText="1"/>
    </xf>
    <xf numFmtId="0" fontId="229" fillId="9" borderId="177" xfId="0" applyFont="1" applyFill="1" applyBorder="1" applyAlignment="1" applyProtection="1">
      <alignment horizontal="center" vertical="center" wrapText="1"/>
    </xf>
    <xf numFmtId="0" fontId="229" fillId="9" borderId="173" xfId="0" applyFont="1" applyFill="1" applyBorder="1" applyAlignment="1" applyProtection="1">
      <alignment horizontal="center" vertical="center" wrapText="1"/>
    </xf>
    <xf numFmtId="0" fontId="229" fillId="9" borderId="178" xfId="0" applyFont="1" applyFill="1" applyBorder="1" applyAlignment="1" applyProtection="1">
      <alignment horizontal="center" vertical="center" wrapText="1"/>
    </xf>
    <xf numFmtId="0" fontId="284" fillId="17" borderId="168" xfId="0" applyFont="1" applyFill="1" applyBorder="1" applyAlignment="1" applyProtection="1">
      <alignment horizontal="center" vertical="center"/>
      <protection locked="0"/>
    </xf>
    <xf numFmtId="0" fontId="284" fillId="17" borderId="171" xfId="0" applyFont="1" applyFill="1" applyBorder="1" applyAlignment="1" applyProtection="1">
      <alignment horizontal="center" vertical="center"/>
      <protection locked="0"/>
    </xf>
    <xf numFmtId="0" fontId="284" fillId="17" borderId="169" xfId="0" applyFont="1" applyFill="1" applyBorder="1" applyAlignment="1" applyProtection="1">
      <alignment horizontal="center" vertical="center"/>
      <protection locked="0"/>
    </xf>
    <xf numFmtId="0" fontId="292" fillId="8" borderId="168" xfId="0" applyFont="1" applyFill="1" applyBorder="1" applyAlignment="1" applyProtection="1">
      <alignment horizontal="center" vertical="center"/>
      <protection locked="0"/>
    </xf>
    <xf numFmtId="0" fontId="292" fillId="8" borderId="171" xfId="0" applyFont="1" applyFill="1" applyBorder="1" applyAlignment="1" applyProtection="1">
      <alignment horizontal="center" vertical="center"/>
      <protection locked="0"/>
    </xf>
    <xf numFmtId="0" fontId="292" fillId="8" borderId="169" xfId="0" applyFont="1" applyFill="1" applyBorder="1" applyAlignment="1" applyProtection="1">
      <alignment horizontal="center" vertical="center"/>
      <protection locked="0"/>
    </xf>
    <xf numFmtId="0" fontId="226" fillId="9" borderId="170" xfId="0" applyFont="1" applyFill="1" applyBorder="1" applyAlignment="1" applyProtection="1">
      <alignment horizontal="center" vertical="center"/>
      <protection hidden="1"/>
    </xf>
    <xf numFmtId="0" fontId="226" fillId="9" borderId="108" xfId="0" applyFont="1" applyFill="1" applyBorder="1" applyAlignment="1" applyProtection="1">
      <alignment horizontal="center" vertical="center"/>
      <protection hidden="1"/>
    </xf>
    <xf numFmtId="0" fontId="226" fillId="9" borderId="180" xfId="0" applyFont="1" applyFill="1" applyBorder="1" applyAlignment="1" applyProtection="1">
      <alignment horizontal="center" vertical="center"/>
      <protection hidden="1"/>
    </xf>
    <xf numFmtId="0" fontId="229" fillId="9" borderId="170" xfId="0" applyFont="1" applyFill="1" applyBorder="1" applyAlignment="1" applyProtection="1">
      <alignment horizontal="center" vertical="center"/>
      <protection hidden="1"/>
    </xf>
    <xf numFmtId="0" fontId="229" fillId="9" borderId="108" xfId="0" applyFont="1" applyFill="1" applyBorder="1" applyAlignment="1" applyProtection="1">
      <alignment horizontal="center" vertical="center"/>
      <protection hidden="1"/>
    </xf>
    <xf numFmtId="0" fontId="229" fillId="9" borderId="19" xfId="0" applyFont="1" applyFill="1" applyBorder="1" applyAlignment="1" applyProtection="1">
      <alignment horizontal="center" vertical="center"/>
      <protection hidden="1"/>
    </xf>
    <xf numFmtId="0" fontId="292" fillId="8" borderId="168" xfId="0" applyFont="1" applyFill="1" applyBorder="1" applyAlignment="1" applyProtection="1">
      <alignment horizontal="center" vertical="center" wrapText="1"/>
      <protection locked="0"/>
    </xf>
    <xf numFmtId="0" fontId="292" fillId="8" borderId="169" xfId="0" applyFont="1" applyFill="1" applyBorder="1" applyAlignment="1" applyProtection="1">
      <alignment horizontal="center" vertical="center" wrapText="1"/>
      <protection locked="0"/>
    </xf>
    <xf numFmtId="0" fontId="213" fillId="9" borderId="19" xfId="0" applyFont="1" applyFill="1" applyBorder="1" applyAlignment="1" applyProtection="1">
      <alignment horizontal="center" vertical="center" wrapText="1"/>
    </xf>
    <xf numFmtId="0" fontId="212" fillId="9" borderId="108" xfId="0" applyFont="1" applyFill="1" applyBorder="1" applyAlignment="1" applyProtection="1">
      <alignment horizontal="center" vertical="center" textRotation="90" wrapText="1"/>
    </xf>
    <xf numFmtId="0" fontId="212" fillId="9" borderId="19" xfId="0" applyFont="1" applyFill="1" applyBorder="1" applyAlignment="1" applyProtection="1">
      <alignment horizontal="center" vertical="center" textRotation="90" wrapText="1"/>
    </xf>
    <xf numFmtId="0" fontId="284" fillId="31" borderId="168" xfId="0" applyFont="1" applyFill="1" applyBorder="1" applyAlignment="1" applyProtection="1">
      <alignment horizontal="center" vertical="center" wrapText="1"/>
      <protection locked="0"/>
    </xf>
    <xf numFmtId="0" fontId="284" fillId="31" borderId="171" xfId="0" applyFont="1" applyFill="1" applyBorder="1" applyAlignment="1" applyProtection="1">
      <alignment horizontal="center" vertical="center" wrapText="1"/>
      <protection locked="0"/>
    </xf>
    <xf numFmtId="0" fontId="284" fillId="31" borderId="169" xfId="0" applyFont="1" applyFill="1" applyBorder="1" applyAlignment="1" applyProtection="1">
      <alignment horizontal="center" vertical="center" wrapText="1"/>
      <protection locked="0"/>
    </xf>
    <xf numFmtId="0" fontId="292" fillId="8" borderId="171" xfId="0" applyFont="1" applyFill="1" applyBorder="1" applyAlignment="1" applyProtection="1">
      <alignment horizontal="center" vertical="center" wrapText="1"/>
      <protection locked="0"/>
    </xf>
    <xf numFmtId="0" fontId="226" fillId="16" borderId="170" xfId="0" applyFont="1" applyFill="1" applyBorder="1" applyAlignment="1" applyProtection="1">
      <alignment horizontal="center" vertical="center" textRotation="90"/>
      <protection hidden="1"/>
    </xf>
    <xf numFmtId="0" fontId="226" fillId="16" borderId="108" xfId="0" applyFont="1" applyFill="1" applyBorder="1" applyAlignment="1" applyProtection="1">
      <alignment horizontal="center" vertical="center" textRotation="90"/>
      <protection hidden="1"/>
    </xf>
    <xf numFmtId="0" fontId="226" fillId="16" borderId="180" xfId="0" applyFont="1" applyFill="1" applyBorder="1" applyAlignment="1" applyProtection="1">
      <alignment horizontal="center" vertical="center" textRotation="90"/>
      <protection hidden="1"/>
    </xf>
    <xf numFmtId="0" fontId="229" fillId="16" borderId="170" xfId="0" applyFont="1" applyFill="1" applyBorder="1" applyAlignment="1" applyProtection="1">
      <alignment horizontal="center" vertical="center"/>
      <protection hidden="1"/>
    </xf>
    <xf numFmtId="0" fontId="229" fillId="16" borderId="108" xfId="0" applyFont="1" applyFill="1" applyBorder="1" applyAlignment="1" applyProtection="1">
      <alignment horizontal="center" vertical="center"/>
      <protection hidden="1"/>
    </xf>
    <xf numFmtId="0" fontId="229" fillId="16" borderId="19" xfId="0" applyFont="1" applyFill="1" applyBorder="1" applyAlignment="1" applyProtection="1">
      <alignment horizontal="center" vertical="center"/>
      <protection hidden="1"/>
    </xf>
    <xf numFmtId="0" fontId="229" fillId="16" borderId="176" xfId="0" applyFont="1" applyFill="1" applyBorder="1" applyAlignment="1" applyProtection="1">
      <alignment horizontal="center" vertical="center" wrapText="1"/>
    </xf>
    <xf numFmtId="0" fontId="229" fillId="16" borderId="181" xfId="0" applyFont="1" applyFill="1" applyBorder="1" applyAlignment="1" applyProtection="1">
      <alignment horizontal="center" vertical="center" wrapText="1"/>
    </xf>
    <xf numFmtId="0" fontId="229" fillId="16" borderId="173" xfId="0" applyFont="1" applyFill="1" applyBorder="1" applyAlignment="1" applyProtection="1">
      <alignment horizontal="center" vertical="center" wrapText="1"/>
    </xf>
    <xf numFmtId="0" fontId="229" fillId="16" borderId="0" xfId="0" applyFont="1" applyFill="1" applyBorder="1" applyAlignment="1" applyProtection="1">
      <alignment horizontal="center" vertical="center" wrapText="1"/>
    </xf>
    <xf numFmtId="0" fontId="213" fillId="16" borderId="19" xfId="0" applyFont="1" applyFill="1" applyBorder="1" applyAlignment="1" applyProtection="1">
      <alignment horizontal="center" vertical="center" wrapText="1"/>
    </xf>
    <xf numFmtId="0" fontId="212" fillId="16" borderId="108" xfId="0" applyFont="1" applyFill="1" applyBorder="1" applyAlignment="1" applyProtection="1">
      <alignment horizontal="center" vertical="center" textRotation="90" wrapText="1"/>
    </xf>
    <xf numFmtId="0" fontId="212" fillId="16" borderId="19" xfId="0" applyFont="1" applyFill="1" applyBorder="1" applyAlignment="1" applyProtection="1">
      <alignment horizontal="center" vertical="center" textRotation="90" wrapText="1"/>
    </xf>
    <xf numFmtId="0" fontId="284" fillId="31" borderId="168" xfId="0" applyFont="1" applyFill="1" applyBorder="1" applyAlignment="1" applyProtection="1">
      <alignment horizontal="center" vertical="center"/>
      <protection locked="0"/>
    </xf>
    <xf numFmtId="0" fontId="284" fillId="31" borderId="169" xfId="0" applyFont="1" applyFill="1" applyBorder="1" applyAlignment="1" applyProtection="1">
      <alignment horizontal="center" vertical="center"/>
      <protection locked="0"/>
    </xf>
    <xf numFmtId="0" fontId="284" fillId="33" borderId="168" xfId="0" applyFont="1" applyFill="1" applyBorder="1" applyAlignment="1" applyProtection="1">
      <alignment horizontal="center" vertical="center"/>
      <protection locked="0"/>
    </xf>
    <xf numFmtId="0" fontId="284" fillId="33" borderId="169" xfId="0" applyFont="1" applyFill="1" applyBorder="1" applyAlignment="1" applyProtection="1">
      <alignment horizontal="center" vertical="center"/>
      <protection locked="0"/>
    </xf>
    <xf numFmtId="0" fontId="284" fillId="33" borderId="171" xfId="0" applyFont="1" applyFill="1" applyBorder="1" applyAlignment="1" applyProtection="1">
      <alignment horizontal="center" vertical="center"/>
      <protection locked="0"/>
    </xf>
    <xf numFmtId="0" fontId="284" fillId="32" borderId="168" xfId="0" applyFont="1" applyFill="1" applyBorder="1" applyAlignment="1" applyProtection="1">
      <alignment horizontal="center" vertical="center"/>
      <protection locked="0"/>
    </xf>
    <xf numFmtId="0" fontId="284" fillId="32" borderId="171" xfId="0" applyFont="1" applyFill="1" applyBorder="1" applyAlignment="1" applyProtection="1">
      <alignment horizontal="center" vertical="center"/>
      <protection locked="0"/>
    </xf>
    <xf numFmtId="0" fontId="284" fillId="32" borderId="169" xfId="0" applyFont="1" applyFill="1" applyBorder="1" applyAlignment="1" applyProtection="1">
      <alignment horizontal="center" vertical="center"/>
      <protection locked="0"/>
    </xf>
    <xf numFmtId="0" fontId="32" fillId="25" borderId="107" xfId="0" applyFont="1" applyFill="1" applyBorder="1" applyAlignment="1" applyProtection="1">
      <alignment horizontal="center" vertical="center" wrapText="1"/>
      <protection locked="0"/>
    </xf>
    <xf numFmtId="0" fontId="32" fillId="25" borderId="182" xfId="0" applyFont="1" applyFill="1" applyBorder="1" applyAlignment="1" applyProtection="1">
      <alignment horizontal="center" vertical="center" wrapText="1"/>
      <protection locked="0"/>
    </xf>
    <xf numFmtId="0" fontId="32" fillId="25" borderId="183" xfId="0" applyFont="1" applyFill="1" applyBorder="1" applyAlignment="1" applyProtection="1">
      <alignment horizontal="center" vertical="center" wrapText="1"/>
      <protection locked="0"/>
    </xf>
    <xf numFmtId="0" fontId="228" fillId="16" borderId="17" xfId="0" applyFont="1" applyFill="1" applyBorder="1" applyAlignment="1" applyProtection="1">
      <alignment horizontal="center" vertical="center" textRotation="90" wrapText="1"/>
    </xf>
    <xf numFmtId="0" fontId="228" fillId="16" borderId="19" xfId="0" applyFont="1" applyFill="1" applyBorder="1" applyAlignment="1" applyProtection="1">
      <alignment horizontal="center" vertical="center" textRotation="90" wrapText="1"/>
    </xf>
    <xf numFmtId="0" fontId="228" fillId="9" borderId="17" xfId="0" applyFont="1" applyFill="1" applyBorder="1" applyAlignment="1" applyProtection="1">
      <alignment horizontal="center" vertical="center" textRotation="90" wrapText="1"/>
    </xf>
    <xf numFmtId="0" fontId="228" fillId="9" borderId="19" xfId="0" applyFont="1" applyFill="1" applyBorder="1" applyAlignment="1" applyProtection="1">
      <alignment horizontal="center" vertical="center" textRotation="90" wrapText="1"/>
    </xf>
    <xf numFmtId="0" fontId="226" fillId="29" borderId="170" xfId="0" applyFont="1" applyFill="1" applyBorder="1" applyAlignment="1" applyProtection="1">
      <alignment horizontal="center" vertical="center"/>
      <protection hidden="1"/>
    </xf>
    <xf numFmtId="0" fontId="226" fillId="29" borderId="108" xfId="0" applyFont="1" applyFill="1" applyBorder="1" applyAlignment="1" applyProtection="1">
      <alignment horizontal="center" vertical="center"/>
      <protection hidden="1"/>
    </xf>
    <xf numFmtId="0" fontId="226" fillId="29" borderId="180" xfId="0" applyFont="1" applyFill="1" applyBorder="1" applyAlignment="1" applyProtection="1">
      <alignment horizontal="center" vertical="center"/>
      <protection hidden="1"/>
    </xf>
    <xf numFmtId="0" fontId="212" fillId="29" borderId="108" xfId="0" applyFont="1" applyFill="1" applyBorder="1" applyAlignment="1" applyProtection="1">
      <alignment horizontal="center" vertical="center" textRotation="90" wrapText="1"/>
    </xf>
    <xf numFmtId="0" fontId="228" fillId="29" borderId="17" xfId="0" applyFont="1" applyFill="1" applyBorder="1" applyAlignment="1" applyProtection="1">
      <alignment horizontal="center" vertical="center" textRotation="90" wrapText="1"/>
    </xf>
    <xf numFmtId="0" fontId="228" fillId="29" borderId="19" xfId="0" applyFont="1" applyFill="1" applyBorder="1" applyAlignment="1" applyProtection="1">
      <alignment horizontal="center" vertical="center" textRotation="90" wrapText="1"/>
    </xf>
    <xf numFmtId="0" fontId="228" fillId="29" borderId="179" xfId="0" applyFont="1" applyFill="1" applyBorder="1" applyAlignment="1" applyProtection="1">
      <alignment horizontal="center" vertical="center" textRotation="90" wrapText="1"/>
    </xf>
    <xf numFmtId="0" fontId="229" fillId="29" borderId="170" xfId="0" applyFont="1" applyFill="1" applyBorder="1" applyAlignment="1" applyProtection="1">
      <alignment horizontal="center" vertical="center"/>
      <protection hidden="1"/>
    </xf>
    <xf numFmtId="0" fontId="229" fillId="29" borderId="108" xfId="0" applyFont="1" applyFill="1" applyBorder="1" applyAlignment="1" applyProtection="1">
      <alignment horizontal="center" vertical="center"/>
      <protection hidden="1"/>
    </xf>
    <xf numFmtId="0" fontId="229" fillId="29" borderId="19" xfId="0" applyFont="1" applyFill="1" applyBorder="1" applyAlignment="1" applyProtection="1">
      <alignment horizontal="center" vertical="center"/>
      <protection hidden="1"/>
    </xf>
    <xf numFmtId="0" fontId="229" fillId="11" borderId="176" xfId="0" applyFont="1" applyFill="1" applyBorder="1" applyAlignment="1" applyProtection="1">
      <alignment horizontal="center" vertical="center" wrapText="1"/>
    </xf>
    <xf numFmtId="0" fontId="229" fillId="11" borderId="177" xfId="0" applyFont="1" applyFill="1" applyBorder="1" applyAlignment="1" applyProtection="1">
      <alignment horizontal="center" vertical="center" wrapText="1"/>
    </xf>
    <xf numFmtId="0" fontId="229" fillId="11" borderId="173" xfId="0" applyFont="1" applyFill="1" applyBorder="1" applyAlignment="1" applyProtection="1">
      <alignment horizontal="center" vertical="center" wrapText="1"/>
    </xf>
    <xf numFmtId="0" fontId="229" fillId="11" borderId="178" xfId="0" applyFont="1" applyFill="1" applyBorder="1" applyAlignment="1" applyProtection="1">
      <alignment horizontal="center" vertical="center" wrapText="1"/>
    </xf>
    <xf numFmtId="0" fontId="213" fillId="29" borderId="19" xfId="0" applyFont="1" applyFill="1" applyBorder="1" applyAlignment="1" applyProtection="1">
      <alignment horizontal="center" vertical="center" wrapText="1"/>
    </xf>
    <xf numFmtId="0" fontId="212" fillId="11" borderId="108" xfId="0" applyFont="1" applyFill="1" applyBorder="1" applyAlignment="1" applyProtection="1">
      <alignment horizontal="center" vertical="center" textRotation="90" wrapText="1"/>
    </xf>
    <xf numFmtId="0" fontId="212" fillId="11" borderId="19" xfId="0" applyFont="1" applyFill="1" applyBorder="1" applyAlignment="1" applyProtection="1">
      <alignment horizontal="center" vertical="center" textRotation="90" wrapText="1"/>
    </xf>
    <xf numFmtId="0" fontId="223" fillId="14" borderId="5" xfId="0" applyFont="1" applyFill="1" applyBorder="1" applyAlignment="1" applyProtection="1">
      <alignment horizontal="center" vertical="center" wrapText="1"/>
      <protection hidden="1"/>
    </xf>
    <xf numFmtId="0" fontId="223" fillId="14" borderId="6" xfId="0" applyFont="1" applyFill="1" applyBorder="1" applyAlignment="1" applyProtection="1">
      <alignment horizontal="center" vertical="center" wrapText="1"/>
      <protection hidden="1"/>
    </xf>
    <xf numFmtId="0" fontId="223" fillId="14" borderId="7" xfId="0" applyFont="1" applyFill="1" applyBorder="1" applyAlignment="1" applyProtection="1">
      <alignment horizontal="center" vertical="center" wrapText="1"/>
      <protection hidden="1"/>
    </xf>
    <xf numFmtId="0" fontId="223" fillId="14" borderId="10" xfId="0" applyFont="1" applyFill="1" applyBorder="1" applyAlignment="1" applyProtection="1">
      <alignment horizontal="center" vertical="center" wrapText="1"/>
      <protection hidden="1"/>
    </xf>
    <xf numFmtId="0" fontId="223" fillId="14" borderId="11" xfId="0" applyFont="1" applyFill="1" applyBorder="1" applyAlignment="1" applyProtection="1">
      <alignment horizontal="center" vertical="center" wrapText="1"/>
      <protection hidden="1"/>
    </xf>
    <xf numFmtId="0" fontId="223" fillId="14" borderId="12" xfId="0" applyFont="1" applyFill="1" applyBorder="1" applyAlignment="1" applyProtection="1">
      <alignment horizontal="center" vertical="center" wrapText="1"/>
      <protection hidden="1"/>
    </xf>
    <xf numFmtId="0" fontId="24" fillId="14" borderId="5" xfId="0" applyFont="1" applyFill="1" applyBorder="1" applyAlignment="1" applyProtection="1">
      <alignment horizontal="center" vertical="center"/>
    </xf>
    <xf numFmtId="0" fontId="24" fillId="14" borderId="7" xfId="0" applyFont="1" applyFill="1" applyBorder="1" applyAlignment="1" applyProtection="1">
      <alignment horizontal="center" vertical="center"/>
    </xf>
    <xf numFmtId="0" fontId="24" fillId="14" borderId="14" xfId="0" applyFont="1" applyFill="1" applyBorder="1" applyAlignment="1" applyProtection="1">
      <alignment horizontal="center" vertical="center"/>
    </xf>
    <xf numFmtId="0" fontId="24" fillId="14" borderId="15" xfId="0" applyFont="1" applyFill="1" applyBorder="1" applyAlignment="1" applyProtection="1">
      <alignment horizontal="center" vertical="center"/>
    </xf>
    <xf numFmtId="0" fontId="226" fillId="15" borderId="9" xfId="0" applyFont="1" applyFill="1" applyBorder="1" applyAlignment="1" applyProtection="1">
      <alignment horizontal="center" vertical="center"/>
      <protection locked="0"/>
    </xf>
    <xf numFmtId="0" fontId="226" fillId="15" borderId="13" xfId="0" applyFont="1" applyFill="1" applyBorder="1" applyAlignment="1" applyProtection="1">
      <alignment horizontal="center" vertical="center"/>
      <protection locked="0"/>
    </xf>
    <xf numFmtId="0" fontId="226" fillId="17" borderId="9" xfId="0" applyFont="1" applyFill="1" applyBorder="1" applyAlignment="1" applyProtection="1">
      <alignment horizontal="center" vertical="center"/>
      <protection locked="0"/>
    </xf>
    <xf numFmtId="0" fontId="226" fillId="17" borderId="76" xfId="0" applyFont="1" applyFill="1" applyBorder="1" applyAlignment="1" applyProtection="1">
      <alignment horizontal="center" vertical="center"/>
      <protection locked="0"/>
    </xf>
    <xf numFmtId="0" fontId="226" fillId="17" borderId="13" xfId="0" applyFont="1" applyFill="1" applyBorder="1" applyAlignment="1" applyProtection="1">
      <alignment horizontal="center" vertical="center"/>
      <protection locked="0"/>
    </xf>
    <xf numFmtId="0" fontId="226" fillId="17" borderId="5" xfId="0" applyFont="1" applyFill="1" applyBorder="1" applyAlignment="1" applyProtection="1">
      <alignment horizontal="center" vertical="center"/>
      <protection locked="0"/>
    </xf>
    <xf numFmtId="0" fontId="292" fillId="8" borderId="16" xfId="0" applyFont="1" applyFill="1" applyBorder="1" applyAlignment="1" applyProtection="1">
      <alignment horizontal="center" vertical="center" wrapText="1"/>
      <protection locked="0"/>
    </xf>
    <xf numFmtId="0" fontId="292" fillId="8" borderId="77" xfId="0" applyFont="1" applyFill="1" applyBorder="1" applyAlignment="1" applyProtection="1">
      <alignment horizontal="center" vertical="center" wrapText="1"/>
      <protection locked="0"/>
    </xf>
    <xf numFmtId="0" fontId="224" fillId="14" borderId="16" xfId="0" applyFont="1" applyFill="1" applyBorder="1" applyAlignment="1" applyProtection="1">
      <alignment horizontal="center" vertical="center" textRotation="90" wrapText="1"/>
    </xf>
    <xf numFmtId="0" fontId="224" fillId="14" borderId="17" xfId="0" applyFont="1" applyFill="1" applyBorder="1" applyAlignment="1" applyProtection="1">
      <alignment horizontal="center" vertical="center" textRotation="90" wrapText="1"/>
    </xf>
    <xf numFmtId="0" fontId="225" fillId="14" borderId="16" xfId="0" applyFont="1" applyFill="1" applyBorder="1" applyAlignment="1" applyProtection="1">
      <alignment horizontal="center" vertical="center"/>
    </xf>
    <xf numFmtId="0" fontId="228" fillId="15" borderId="17" xfId="0" applyFont="1" applyFill="1" applyBorder="1" applyAlignment="1" applyProtection="1">
      <alignment horizontal="center" vertical="center" textRotation="90" wrapText="1"/>
    </xf>
    <xf numFmtId="0" fontId="228" fillId="15" borderId="19" xfId="0" applyFont="1" applyFill="1" applyBorder="1" applyAlignment="1" applyProtection="1">
      <alignment horizontal="center" vertical="center" textRotation="90" wrapText="1"/>
    </xf>
    <xf numFmtId="0" fontId="227" fillId="15" borderId="17" xfId="0" applyFont="1" applyFill="1" applyBorder="1" applyAlignment="1" applyProtection="1">
      <alignment horizontal="center" vertical="center" textRotation="90" wrapText="1"/>
    </xf>
    <xf numFmtId="0" fontId="227" fillId="15" borderId="108" xfId="0" applyFont="1" applyFill="1" applyBorder="1" applyAlignment="1" applyProtection="1">
      <alignment horizontal="center" vertical="center" textRotation="90" wrapText="1"/>
    </xf>
    <xf numFmtId="0" fontId="227" fillId="15" borderId="19" xfId="0" applyFont="1" applyFill="1" applyBorder="1" applyAlignment="1" applyProtection="1">
      <alignment horizontal="center" vertical="center" textRotation="90" wrapText="1"/>
    </xf>
    <xf numFmtId="0" fontId="229" fillId="15" borderId="17" xfId="0" applyFont="1" applyFill="1" applyBorder="1" applyAlignment="1" applyProtection="1">
      <alignment horizontal="center" vertical="center" wrapText="1"/>
    </xf>
    <xf numFmtId="0" fontId="229" fillId="15" borderId="108" xfId="0" applyFont="1" applyFill="1" applyBorder="1" applyAlignment="1" applyProtection="1">
      <alignment horizontal="center" vertical="center" wrapText="1"/>
    </xf>
    <xf numFmtId="0" fontId="229" fillId="15" borderId="19" xfId="0" applyFont="1" applyFill="1" applyBorder="1" applyAlignment="1" applyProtection="1">
      <alignment horizontal="center" vertical="center" wrapText="1"/>
    </xf>
    <xf numFmtId="0" fontId="228" fillId="17" borderId="17" xfId="0" applyFont="1" applyFill="1" applyBorder="1" applyAlignment="1" applyProtection="1">
      <alignment horizontal="center" vertical="center" textRotation="90" wrapText="1"/>
    </xf>
    <xf numFmtId="0" fontId="228" fillId="17" borderId="19" xfId="0" applyFont="1" applyFill="1" applyBorder="1" applyAlignment="1" applyProtection="1">
      <alignment horizontal="center" vertical="center" textRotation="90" wrapText="1"/>
    </xf>
    <xf numFmtId="0" fontId="213" fillId="11" borderId="19" xfId="0" applyFont="1" applyFill="1" applyBorder="1" applyAlignment="1" applyProtection="1">
      <alignment horizontal="center" vertical="center" wrapText="1"/>
    </xf>
    <xf numFmtId="0" fontId="228" fillId="11" borderId="17" xfId="0" applyFont="1" applyFill="1" applyBorder="1" applyAlignment="1" applyProtection="1">
      <alignment horizontal="center" vertical="center" textRotation="90" wrapText="1"/>
    </xf>
    <xf numFmtId="0" fontId="228" fillId="11" borderId="19" xfId="0" applyFont="1" applyFill="1" applyBorder="1" applyAlignment="1" applyProtection="1">
      <alignment horizontal="center" vertical="center" textRotation="90" wrapText="1"/>
    </xf>
    <xf numFmtId="0" fontId="284" fillId="30" borderId="168" xfId="0" applyFont="1" applyFill="1" applyBorder="1" applyAlignment="1" applyProtection="1">
      <alignment horizontal="center" vertical="center"/>
      <protection locked="0"/>
    </xf>
    <xf numFmtId="0" fontId="284" fillId="30" borderId="169" xfId="0" applyFont="1" applyFill="1" applyBorder="1" applyAlignment="1" applyProtection="1">
      <alignment horizontal="center" vertical="center"/>
      <protection locked="0"/>
    </xf>
    <xf numFmtId="0" fontId="226" fillId="11" borderId="170" xfId="0" applyFont="1" applyFill="1" applyBorder="1" applyAlignment="1" applyProtection="1">
      <alignment horizontal="center" vertical="center"/>
      <protection hidden="1"/>
    </xf>
    <xf numFmtId="0" fontId="226" fillId="11" borderId="108" xfId="0" applyFont="1" applyFill="1" applyBorder="1" applyAlignment="1" applyProtection="1">
      <alignment horizontal="center" vertical="center"/>
      <protection hidden="1"/>
    </xf>
    <xf numFmtId="0" fontId="226" fillId="11" borderId="19" xfId="0" applyFont="1" applyFill="1" applyBorder="1" applyAlignment="1" applyProtection="1">
      <alignment horizontal="center" vertical="center"/>
      <protection hidden="1"/>
    </xf>
    <xf numFmtId="0" fontId="229" fillId="11" borderId="170" xfId="0" applyFont="1" applyFill="1" applyBorder="1" applyAlignment="1" applyProtection="1">
      <alignment horizontal="center" vertical="center"/>
      <protection hidden="1"/>
    </xf>
    <xf numFmtId="0" fontId="229" fillId="11" borderId="108" xfId="0" applyFont="1" applyFill="1" applyBorder="1" applyAlignment="1" applyProtection="1">
      <alignment horizontal="center" vertical="center"/>
      <protection hidden="1"/>
    </xf>
    <xf numFmtId="0" fontId="229" fillId="11" borderId="19" xfId="0" applyFont="1" applyFill="1" applyBorder="1" applyAlignment="1" applyProtection="1">
      <alignment horizontal="center" vertical="center"/>
      <protection hidden="1"/>
    </xf>
    <xf numFmtId="0" fontId="224" fillId="14" borderId="16" xfId="0" applyFont="1" applyFill="1" applyBorder="1" applyAlignment="1" applyProtection="1">
      <alignment horizontal="center" vertical="center" wrapText="1"/>
    </xf>
    <xf numFmtId="0" fontId="224" fillId="14" borderId="17" xfId="0" applyFont="1" applyFill="1" applyBorder="1" applyAlignment="1" applyProtection="1">
      <alignment horizontal="center" vertical="center" wrapText="1"/>
    </xf>
    <xf numFmtId="0" fontId="213" fillId="15" borderId="16" xfId="0" applyFont="1" applyFill="1" applyBorder="1" applyAlignment="1" applyProtection="1">
      <alignment horizontal="center" vertical="center" wrapText="1"/>
    </xf>
    <xf numFmtId="0" fontId="213" fillId="17" borderId="16" xfId="0" applyFont="1" applyFill="1" applyBorder="1" applyAlignment="1" applyProtection="1">
      <alignment horizontal="center" vertical="center" wrapText="1"/>
    </xf>
    <xf numFmtId="0" fontId="227" fillId="17" borderId="17" xfId="0" applyFont="1" applyFill="1" applyBorder="1" applyAlignment="1" applyProtection="1">
      <alignment horizontal="center" vertical="center" textRotation="90" wrapText="1"/>
    </xf>
    <xf numFmtId="0" fontId="227" fillId="17" borderId="108" xfId="0" applyFont="1" applyFill="1" applyBorder="1" applyAlignment="1" applyProtection="1">
      <alignment horizontal="center" vertical="center" textRotation="90" wrapText="1"/>
    </xf>
    <xf numFmtId="0" fontId="227" fillId="17" borderId="19" xfId="0" applyFont="1" applyFill="1" applyBorder="1" applyAlignment="1" applyProtection="1">
      <alignment horizontal="center" vertical="center" textRotation="90" wrapText="1"/>
    </xf>
    <xf numFmtId="0" fontId="229" fillId="17" borderId="17" xfId="0" applyFont="1" applyFill="1" applyBorder="1" applyAlignment="1" applyProtection="1">
      <alignment horizontal="center" vertical="center" wrapText="1"/>
    </xf>
    <xf numFmtId="0" fontId="229" fillId="17" borderId="108" xfId="0" applyFont="1" applyFill="1" applyBorder="1" applyAlignment="1" applyProtection="1">
      <alignment horizontal="center" vertical="center" wrapText="1"/>
    </xf>
    <xf numFmtId="0" fontId="229" fillId="17" borderId="19" xfId="0" applyFont="1" applyFill="1" applyBorder="1" applyAlignment="1" applyProtection="1">
      <alignment horizontal="center" vertical="center" wrapText="1"/>
    </xf>
    <xf numFmtId="0" fontId="226" fillId="12" borderId="107" xfId="0" applyFont="1" applyFill="1" applyBorder="1" applyAlignment="1" applyProtection="1">
      <alignment horizontal="center" vertical="center" wrapText="1"/>
      <protection locked="0"/>
    </xf>
    <xf numFmtId="0" fontId="228" fillId="8" borderId="107" xfId="0" applyFont="1" applyFill="1" applyBorder="1" applyAlignment="1" applyProtection="1">
      <alignment horizontal="center" vertical="center" wrapText="1"/>
      <protection locked="0"/>
    </xf>
    <xf numFmtId="0" fontId="284" fillId="12" borderId="173" xfId="0" applyFont="1" applyFill="1" applyBorder="1" applyAlignment="1" applyProtection="1">
      <alignment horizontal="center" vertical="center" textRotation="90" wrapText="1"/>
    </xf>
    <xf numFmtId="0" fontId="284" fillId="12" borderId="175" xfId="0" applyFont="1" applyFill="1" applyBorder="1" applyAlignment="1" applyProtection="1">
      <alignment horizontal="center" vertical="center" textRotation="90" wrapText="1"/>
    </xf>
    <xf numFmtId="0" fontId="284" fillId="12" borderId="174" xfId="0" applyFont="1" applyFill="1" applyBorder="1" applyAlignment="1" applyProtection="1">
      <alignment horizontal="center" vertical="center" textRotation="90" wrapText="1"/>
    </xf>
    <xf numFmtId="0" fontId="284" fillId="12" borderId="107" xfId="0" applyFont="1" applyFill="1" applyBorder="1" applyAlignment="1" applyProtection="1">
      <alignment horizontal="center" vertical="center" textRotation="90" wrapText="1"/>
    </xf>
    <xf numFmtId="0" fontId="234" fillId="0" borderId="185" xfId="0" applyFont="1" applyFill="1" applyBorder="1" applyAlignment="1" applyProtection="1">
      <alignment horizontal="center" vertical="center" wrapText="1"/>
      <protection hidden="1"/>
    </xf>
    <xf numFmtId="0" fontId="234" fillId="0" borderId="185" xfId="0" applyFont="1" applyFill="1" applyBorder="1" applyAlignment="1" applyProtection="1">
      <alignment horizontal="center" wrapText="1"/>
      <protection hidden="1"/>
    </xf>
    <xf numFmtId="0" fontId="21" fillId="0" borderId="185" xfId="0" applyFont="1" applyFill="1" applyBorder="1" applyAlignment="1" applyProtection="1">
      <alignment horizontal="center" vertical="center" wrapText="1"/>
      <protection hidden="1"/>
    </xf>
    <xf numFmtId="0" fontId="82" fillId="0" borderId="185" xfId="0" applyFont="1" applyFill="1" applyBorder="1" applyAlignment="1" applyProtection="1">
      <alignment horizontal="center" vertical="center" wrapText="1"/>
      <protection hidden="1"/>
    </xf>
    <xf numFmtId="0" fontId="84" fillId="0" borderId="185" xfId="0" applyFont="1" applyFill="1" applyBorder="1" applyAlignment="1" applyProtection="1">
      <alignment horizontal="center" vertical="center" wrapText="1"/>
      <protection hidden="1"/>
    </xf>
    <xf numFmtId="0" fontId="84" fillId="0" borderId="185" xfId="0" applyFont="1" applyBorder="1" applyAlignment="1" applyProtection="1">
      <alignment horizontal="center" vertical="center" wrapText="1"/>
      <protection hidden="1"/>
    </xf>
    <xf numFmtId="0" fontId="64" fillId="0" borderId="185" xfId="0" applyFont="1" applyFill="1" applyBorder="1" applyAlignment="1" applyProtection="1">
      <alignment horizontal="center" vertical="center" wrapText="1"/>
      <protection hidden="1"/>
    </xf>
    <xf numFmtId="0" fontId="68" fillId="0" borderId="185" xfId="0" applyFont="1" applyFill="1" applyBorder="1" applyAlignment="1" applyProtection="1">
      <alignment horizontal="center" vertical="center" wrapText="1"/>
      <protection hidden="1"/>
    </xf>
    <xf numFmtId="0" fontId="74" fillId="0" borderId="185" xfId="0" applyFont="1" applyFill="1" applyBorder="1" applyAlignment="1" applyProtection="1">
      <alignment horizontal="center" vertical="center" wrapText="1"/>
      <protection hidden="1"/>
    </xf>
    <xf numFmtId="0" fontId="75" fillId="0" borderId="185" xfId="0" applyFont="1" applyFill="1" applyBorder="1" applyAlignment="1" applyProtection="1">
      <alignment horizontal="center" vertical="center" wrapText="1"/>
      <protection hidden="1"/>
    </xf>
    <xf numFmtId="0" fontId="62" fillId="0" borderId="185" xfId="0" applyFont="1" applyFill="1" applyBorder="1" applyAlignment="1" applyProtection="1">
      <alignment horizontal="center" vertical="center" wrapText="1"/>
      <protection hidden="1"/>
    </xf>
    <xf numFmtId="2" fontId="79" fillId="0" borderId="185" xfId="0" applyNumberFormat="1" applyFont="1" applyFill="1" applyBorder="1" applyAlignment="1" applyProtection="1">
      <alignment horizontal="center" vertical="center" wrapText="1"/>
      <protection hidden="1"/>
    </xf>
    <xf numFmtId="0" fontId="23" fillId="20" borderId="185" xfId="0" applyFont="1" applyFill="1" applyBorder="1" applyAlignment="1" applyProtection="1">
      <alignment horizontal="center" vertical="center" textRotation="90" wrapText="1"/>
      <protection hidden="1"/>
    </xf>
    <xf numFmtId="0" fontId="232" fillId="0" borderId="185" xfId="0" applyFont="1" applyFill="1" applyBorder="1" applyAlignment="1" applyProtection="1">
      <alignment horizontal="center" vertical="center" wrapText="1"/>
      <protection hidden="1"/>
    </xf>
    <xf numFmtId="0" fontId="42" fillId="20" borderId="185" xfId="0" applyFont="1" applyFill="1" applyBorder="1" applyAlignment="1" applyProtection="1">
      <alignment horizontal="center" vertical="center" textRotation="90" wrapText="1"/>
      <protection hidden="1"/>
    </xf>
    <xf numFmtId="0" fontId="237" fillId="0" borderId="185" xfId="0" applyFont="1" applyFill="1" applyBorder="1" applyAlignment="1" applyProtection="1">
      <alignment horizontal="center" vertical="center" textRotation="90" wrapText="1"/>
      <protection hidden="1"/>
    </xf>
    <xf numFmtId="0" fontId="238" fillId="0" borderId="185" xfId="0" applyFont="1" applyFill="1" applyBorder="1" applyAlignment="1" applyProtection="1">
      <alignment horizontal="center" vertical="center" textRotation="90" wrapText="1"/>
      <protection hidden="1"/>
    </xf>
    <xf numFmtId="0" fontId="235" fillId="0" borderId="185" xfId="0" applyFont="1" applyFill="1" applyBorder="1" applyAlignment="1" applyProtection="1">
      <alignment horizontal="center" vertical="center" textRotation="90" wrapText="1"/>
      <protection hidden="1"/>
    </xf>
    <xf numFmtId="0" fontId="23" fillId="11" borderId="185" xfId="0" applyFont="1" applyFill="1" applyBorder="1" applyAlignment="1" applyProtection="1">
      <alignment horizontal="center" vertical="center" wrapText="1"/>
      <protection hidden="1"/>
    </xf>
    <xf numFmtId="0" fontId="23" fillId="12" borderId="185" xfId="0" applyFont="1" applyFill="1" applyBorder="1" applyAlignment="1" applyProtection="1">
      <alignment horizontal="center" vertical="center" textRotation="90" wrapText="1"/>
      <protection hidden="1"/>
    </xf>
    <xf numFmtId="0" fontId="74" fillId="0" borderId="185" xfId="0" applyFont="1" applyFill="1" applyBorder="1" applyAlignment="1" applyProtection="1">
      <alignment horizontal="center" vertical="center" textRotation="90" wrapText="1"/>
      <protection hidden="1"/>
    </xf>
    <xf numFmtId="0" fontId="296" fillId="0" borderId="185" xfId="0" applyFont="1" applyFill="1" applyBorder="1" applyAlignment="1" applyProtection="1">
      <alignment horizontal="center" vertical="center" wrapText="1"/>
      <protection hidden="1"/>
    </xf>
    <xf numFmtId="0" fontId="231" fillId="0" borderId="185" xfId="0" applyFont="1" applyFill="1" applyBorder="1" applyAlignment="1" applyProtection="1">
      <alignment horizontal="center" vertical="center" wrapText="1"/>
      <protection hidden="1"/>
    </xf>
    <xf numFmtId="0" fontId="233" fillId="0" borderId="185" xfId="0" applyFont="1" applyFill="1" applyBorder="1" applyAlignment="1" applyProtection="1">
      <alignment horizontal="right" vertical="center" wrapText="1"/>
      <protection hidden="1"/>
    </xf>
    <xf numFmtId="0" fontId="70" fillId="0" borderId="185" xfId="0" applyNumberFormat="1" applyFont="1" applyFill="1" applyBorder="1" applyAlignment="1" applyProtection="1">
      <alignment horizontal="center" vertical="center" wrapText="1"/>
      <protection hidden="1"/>
    </xf>
    <xf numFmtId="0" fontId="4" fillId="0" borderId="185" xfId="0" applyFont="1" applyFill="1" applyBorder="1" applyAlignment="1" applyProtection="1">
      <alignment horizontal="center" vertical="center" wrapText="1"/>
      <protection hidden="1"/>
    </xf>
    <xf numFmtId="0" fontId="21" fillId="0" borderId="186" xfId="0" applyFont="1" applyFill="1" applyBorder="1" applyAlignment="1" applyProtection="1">
      <alignment horizontal="right" vertical="center" wrapText="1"/>
      <protection hidden="1"/>
    </xf>
    <xf numFmtId="0" fontId="60" fillId="0" borderId="185" xfId="0" applyFont="1" applyFill="1" applyBorder="1" applyAlignment="1" applyProtection="1">
      <alignment horizontal="center" vertical="center" wrapText="1"/>
      <protection hidden="1"/>
    </xf>
    <xf numFmtId="0" fontId="21" fillId="0" borderId="185" xfId="0" applyFont="1" applyFill="1" applyBorder="1" applyAlignment="1" applyProtection="1">
      <alignment horizontal="right" vertical="center" wrapText="1"/>
      <protection hidden="1"/>
    </xf>
    <xf numFmtId="0" fontId="289" fillId="0" borderId="185" xfId="0" applyFont="1" applyFill="1" applyBorder="1" applyAlignment="1" applyProtection="1">
      <alignment horizontal="center" vertical="center" wrapText="1"/>
      <protection hidden="1"/>
    </xf>
    <xf numFmtId="0" fontId="233" fillId="0" borderId="185" xfId="0" applyFont="1" applyFill="1" applyBorder="1" applyAlignment="1" applyProtection="1">
      <alignment horizontal="center" vertical="center" wrapText="1"/>
      <protection hidden="1"/>
    </xf>
    <xf numFmtId="0" fontId="72" fillId="0" borderId="185" xfId="0" applyFont="1" applyFill="1" applyBorder="1" applyAlignment="1" applyProtection="1">
      <alignment horizontal="center" wrapText="1"/>
      <protection hidden="1"/>
    </xf>
    <xf numFmtId="0" fontId="288" fillId="0" borderId="185" xfId="0" applyFont="1" applyFill="1" applyBorder="1" applyAlignment="1" applyProtection="1">
      <alignment horizontal="center" vertical="center" wrapText="1"/>
      <protection hidden="1"/>
    </xf>
    <xf numFmtId="0" fontId="234" fillId="0" borderId="185" xfId="0" applyFont="1" applyFill="1" applyBorder="1" applyAlignment="1" applyProtection="1">
      <alignment horizontal="center" vertical="center" textRotation="90" wrapText="1"/>
      <protection hidden="1"/>
    </xf>
    <xf numFmtId="0" fontId="38" fillId="0" borderId="185" xfId="1" applyFont="1" applyFill="1" applyBorder="1" applyAlignment="1" applyProtection="1">
      <alignment horizontal="center" vertical="center" wrapText="1"/>
      <protection hidden="1"/>
    </xf>
    <xf numFmtId="0" fontId="248" fillId="0" borderId="185" xfId="0" applyFont="1" applyFill="1" applyBorder="1" applyAlignment="1" applyProtection="1">
      <alignment horizontal="center" vertical="center" wrapText="1"/>
      <protection hidden="1"/>
    </xf>
    <xf numFmtId="0" fontId="231" fillId="0" borderId="185" xfId="0" applyFont="1" applyFill="1" applyBorder="1" applyAlignment="1" applyProtection="1">
      <alignment horizontal="center" vertical="center" textRotation="90" wrapText="1"/>
      <protection hidden="1"/>
    </xf>
    <xf numFmtId="0" fontId="298" fillId="0" borderId="185" xfId="0" applyFont="1" applyFill="1" applyBorder="1" applyAlignment="1" applyProtection="1">
      <alignment horizontal="center" wrapText="1"/>
      <protection hidden="1"/>
    </xf>
    <xf numFmtId="0" fontId="106" fillId="0" borderId="185" xfId="0" applyFont="1" applyFill="1" applyBorder="1" applyAlignment="1" applyProtection="1">
      <alignment horizontal="center" vertical="center" wrapText="1"/>
      <protection hidden="1"/>
    </xf>
    <xf numFmtId="0" fontId="160" fillId="21" borderId="185" xfId="1" applyFont="1" applyFill="1" applyBorder="1" applyAlignment="1" applyProtection="1">
      <alignment horizontal="center" vertical="center" wrapText="1"/>
      <protection hidden="1"/>
    </xf>
    <xf numFmtId="0" fontId="28" fillId="0" borderId="185" xfId="0" applyFont="1" applyFill="1" applyBorder="1" applyAlignment="1" applyProtection="1">
      <alignment horizontal="center" vertical="center" wrapText="1"/>
      <protection hidden="1"/>
    </xf>
    <xf numFmtId="0" fontId="93" fillId="0" borderId="185" xfId="0" applyFont="1" applyFill="1" applyBorder="1" applyAlignment="1" applyProtection="1">
      <alignment horizontal="center" vertical="center" textRotation="90" wrapText="1"/>
      <protection hidden="1"/>
    </xf>
    <xf numFmtId="0" fontId="29" fillId="18" borderId="185" xfId="0" applyFont="1" applyFill="1" applyBorder="1" applyAlignment="1" applyProtection="1">
      <alignment horizontal="center" vertical="center" wrapText="1"/>
      <protection hidden="1"/>
    </xf>
    <xf numFmtId="0" fontId="28" fillId="0" borderId="185" xfId="0" applyFont="1" applyFill="1" applyBorder="1" applyAlignment="1" applyProtection="1">
      <alignment horizontal="center" vertical="center" textRotation="90" wrapText="1"/>
      <protection hidden="1"/>
    </xf>
    <xf numFmtId="0" fontId="237" fillId="0" borderId="185" xfId="0" applyFont="1" applyFill="1" applyBorder="1" applyAlignment="1" applyProtection="1">
      <alignment horizontal="center" vertical="center" wrapText="1"/>
      <protection hidden="1"/>
    </xf>
    <xf numFmtId="0" fontId="60" fillId="0" borderId="190" xfId="0" applyFont="1" applyFill="1" applyBorder="1" applyAlignment="1" applyProtection="1">
      <alignment horizontal="center" vertical="center" wrapText="1"/>
      <protection hidden="1"/>
    </xf>
    <xf numFmtId="0" fontId="59" fillId="8" borderId="31" xfId="0" applyFont="1" applyFill="1" applyBorder="1" applyAlignment="1" applyProtection="1">
      <alignment horizontal="center" vertical="center" wrapText="1"/>
      <protection hidden="1"/>
    </xf>
    <xf numFmtId="0" fontId="59" fillId="8" borderId="0" xfId="0" applyFont="1" applyFill="1" applyBorder="1" applyAlignment="1" applyProtection="1">
      <alignment horizontal="center" vertical="center" wrapText="1"/>
      <protection hidden="1"/>
    </xf>
    <xf numFmtId="0" fontId="59" fillId="8" borderId="24" xfId="0" applyFont="1" applyFill="1" applyBorder="1" applyAlignment="1" applyProtection="1">
      <alignment horizontal="center" vertical="center" wrapText="1"/>
      <protection hidden="1"/>
    </xf>
    <xf numFmtId="0" fontId="59" fillId="8" borderId="32" xfId="0" applyFont="1" applyFill="1" applyBorder="1" applyAlignment="1" applyProtection="1">
      <alignment horizontal="center" vertical="center" wrapText="1"/>
      <protection hidden="1"/>
    </xf>
    <xf numFmtId="0" fontId="232" fillId="0" borderId="185" xfId="0" applyFont="1" applyFill="1" applyBorder="1" applyAlignment="1" applyProtection="1">
      <alignment horizontal="right" vertical="center" wrapText="1"/>
      <protection hidden="1"/>
    </xf>
    <xf numFmtId="0" fontId="240" fillId="0" borderId="185" xfId="0" applyFont="1" applyBorder="1" applyProtection="1">
      <protection hidden="1"/>
    </xf>
    <xf numFmtId="1" fontId="64" fillId="0" borderId="185" xfId="0" applyNumberFormat="1" applyFont="1" applyFill="1" applyBorder="1" applyAlignment="1" applyProtection="1">
      <alignment horizontal="center" vertical="center" wrapText="1"/>
      <protection hidden="1"/>
    </xf>
    <xf numFmtId="0" fontId="50" fillId="0" borderId="185" xfId="0" applyFont="1" applyFill="1" applyBorder="1" applyAlignment="1" applyProtection="1">
      <alignment horizontal="center" vertical="center" wrapText="1"/>
      <protection hidden="1"/>
    </xf>
    <xf numFmtId="0" fontId="17" fillId="0" borderId="20" xfId="1" applyFill="1" applyBorder="1" applyAlignment="1" applyProtection="1">
      <alignment horizontal="center" vertical="center" wrapText="1"/>
      <protection hidden="1"/>
    </xf>
    <xf numFmtId="0" fontId="0" fillId="0" borderId="185" xfId="0" applyBorder="1" applyAlignment="1" applyProtection="1">
      <alignment horizontal="center"/>
      <protection hidden="1"/>
    </xf>
    <xf numFmtId="0" fontId="295" fillId="0" borderId="185" xfId="0" applyFont="1" applyBorder="1" applyAlignment="1" applyProtection="1">
      <alignment horizontal="right"/>
      <protection hidden="1"/>
    </xf>
    <xf numFmtId="0" fontId="131" fillId="0" borderId="185" xfId="0" applyFont="1" applyFill="1" applyBorder="1" applyAlignment="1" applyProtection="1">
      <alignment horizontal="center" vertical="center" wrapText="1"/>
      <protection hidden="1"/>
    </xf>
    <xf numFmtId="0" fontId="247" fillId="0" borderId="185" xfId="0" applyFont="1" applyFill="1" applyBorder="1" applyAlignment="1" applyProtection="1">
      <alignment horizontal="center" vertical="center" wrapText="1"/>
      <protection hidden="1"/>
    </xf>
    <xf numFmtId="0" fontId="287" fillId="0" borderId="185" xfId="0" applyFont="1" applyFill="1" applyBorder="1" applyAlignment="1" applyProtection="1">
      <alignment horizontal="center" vertical="center" wrapText="1"/>
      <protection hidden="1"/>
    </xf>
    <xf numFmtId="0" fontId="286" fillId="0" borderId="185" xfId="0" applyFont="1" applyFill="1" applyBorder="1" applyAlignment="1" applyProtection="1">
      <alignment horizontal="center" vertical="center" wrapText="1"/>
      <protection hidden="1"/>
    </xf>
    <xf numFmtId="0" fontId="238" fillId="0" borderId="185" xfId="0" applyFont="1" applyFill="1" applyBorder="1" applyAlignment="1" applyProtection="1">
      <alignment horizontal="center" vertical="center" wrapText="1"/>
      <protection hidden="1"/>
    </xf>
    <xf numFmtId="0" fontId="23" fillId="20" borderId="185" xfId="0" applyFont="1" applyFill="1" applyBorder="1" applyAlignment="1" applyProtection="1">
      <alignment horizontal="center" vertical="center" wrapText="1"/>
      <protection hidden="1"/>
    </xf>
    <xf numFmtId="0" fontId="48" fillId="20" borderId="185" xfId="0" applyFont="1" applyFill="1" applyBorder="1" applyAlignment="1" applyProtection="1">
      <alignment horizontal="center" vertical="center" wrapText="1"/>
      <protection hidden="1"/>
    </xf>
    <xf numFmtId="0" fontId="74" fillId="30" borderId="186" xfId="0" applyFont="1" applyFill="1" applyBorder="1" applyAlignment="1" applyProtection="1">
      <alignment horizontal="center" vertical="center" textRotation="90" wrapText="1"/>
      <protection hidden="1"/>
    </xf>
    <xf numFmtId="0" fontId="74" fillId="30" borderId="188" xfId="0" applyFont="1" applyFill="1" applyBorder="1" applyAlignment="1" applyProtection="1">
      <alignment horizontal="center" vertical="center" textRotation="90" wrapText="1"/>
      <protection hidden="1"/>
    </xf>
    <xf numFmtId="0" fontId="74" fillId="30" borderId="187" xfId="0" applyFont="1" applyFill="1" applyBorder="1" applyAlignment="1" applyProtection="1">
      <alignment horizontal="center" vertical="center" textRotation="90" wrapText="1"/>
      <protection hidden="1"/>
    </xf>
    <xf numFmtId="0" fontId="239" fillId="0" borderId="185" xfId="0" applyFont="1" applyFill="1" applyBorder="1" applyAlignment="1" applyProtection="1">
      <alignment horizontal="center" vertical="center" wrapText="1"/>
      <protection hidden="1"/>
    </xf>
    <xf numFmtId="0" fontId="232" fillId="0" borderId="185" xfId="0" applyFont="1" applyFill="1" applyBorder="1" applyAlignment="1" applyProtection="1">
      <alignment horizontal="center" vertical="center" textRotation="90" wrapText="1"/>
      <protection hidden="1"/>
    </xf>
    <xf numFmtId="0" fontId="109" fillId="0" borderId="185" xfId="0" applyFont="1" applyFill="1" applyBorder="1" applyAlignment="1" applyProtection="1">
      <alignment horizontal="center" vertical="center" textRotation="90" wrapText="1"/>
      <protection hidden="1"/>
    </xf>
    <xf numFmtId="0" fontId="219" fillId="0" borderId="185" xfId="0" applyFont="1" applyFill="1" applyBorder="1" applyAlignment="1" applyProtection="1">
      <alignment horizontal="center" vertical="center" wrapText="1"/>
      <protection hidden="1"/>
    </xf>
    <xf numFmtId="10" fontId="64" fillId="0" borderId="185" xfId="0" applyNumberFormat="1" applyFont="1" applyFill="1" applyBorder="1" applyAlignment="1" applyProtection="1">
      <alignment horizontal="center" vertical="center" wrapText="1"/>
      <protection hidden="1"/>
    </xf>
    <xf numFmtId="0" fontId="100" fillId="0" borderId="185" xfId="0" applyFont="1" applyFill="1" applyBorder="1" applyAlignment="1" applyProtection="1">
      <alignment horizontal="center" vertical="center" wrapText="1"/>
      <protection hidden="1"/>
    </xf>
    <xf numFmtId="9" fontId="21" fillId="0" borderId="185" xfId="5" applyFont="1" applyFill="1" applyBorder="1" applyAlignment="1" applyProtection="1">
      <alignment horizontal="center" vertical="center" wrapText="1"/>
      <protection hidden="1"/>
    </xf>
    <xf numFmtId="0" fontId="231" fillId="0" borderId="198" xfId="0" applyFont="1" applyFill="1" applyBorder="1" applyAlignment="1" applyProtection="1">
      <alignment horizontal="center" vertical="center" wrapText="1"/>
      <protection hidden="1"/>
    </xf>
    <xf numFmtId="0" fontId="231" fillId="0" borderId="199" xfId="0" applyFont="1" applyFill="1" applyBorder="1" applyAlignment="1" applyProtection="1">
      <alignment horizontal="center" vertical="center" wrapText="1"/>
      <protection hidden="1"/>
    </xf>
    <xf numFmtId="0" fontId="231" fillId="0" borderId="200" xfId="0" applyFont="1" applyFill="1" applyBorder="1" applyAlignment="1" applyProtection="1">
      <alignment horizontal="center" vertical="center" wrapText="1"/>
      <protection hidden="1"/>
    </xf>
    <xf numFmtId="0" fontId="232" fillId="0" borderId="191" xfId="0" applyFont="1" applyFill="1" applyBorder="1" applyAlignment="1" applyProtection="1">
      <alignment horizontal="center" vertical="center" wrapText="1"/>
      <protection hidden="1"/>
    </xf>
    <xf numFmtId="0" fontId="232" fillId="0" borderId="197" xfId="0" applyFont="1" applyFill="1" applyBorder="1" applyAlignment="1" applyProtection="1">
      <alignment horizontal="center" vertical="center" wrapText="1"/>
      <protection hidden="1"/>
    </xf>
    <xf numFmtId="0" fontId="232" fillId="0" borderId="192" xfId="0" applyFont="1" applyFill="1" applyBorder="1" applyAlignment="1" applyProtection="1">
      <alignment horizontal="center" vertical="center" wrapText="1"/>
      <protection hidden="1"/>
    </xf>
    <xf numFmtId="0" fontId="232" fillId="0" borderId="194" xfId="0" applyFont="1" applyFill="1" applyBorder="1" applyAlignment="1" applyProtection="1">
      <alignment horizontal="center" vertical="center" wrapText="1"/>
      <protection hidden="1"/>
    </xf>
    <xf numFmtId="0" fontId="232" fillId="0" borderId="201" xfId="0" applyFont="1" applyFill="1" applyBorder="1" applyAlignment="1" applyProtection="1">
      <alignment horizontal="center" vertical="center" wrapText="1"/>
      <protection hidden="1"/>
    </xf>
    <xf numFmtId="0" fontId="232" fillId="0" borderId="195" xfId="0" applyFont="1" applyFill="1" applyBorder="1" applyAlignment="1" applyProtection="1">
      <alignment horizontal="center" vertical="center" wrapText="1"/>
      <protection hidden="1"/>
    </xf>
    <xf numFmtId="0" fontId="233" fillId="0" borderId="202" xfId="0" applyFont="1" applyFill="1" applyBorder="1" applyAlignment="1" applyProtection="1">
      <alignment horizontal="center" vertical="center" wrapText="1"/>
      <protection hidden="1"/>
    </xf>
    <xf numFmtId="0" fontId="233" fillId="0" borderId="193" xfId="0" applyFont="1" applyFill="1" applyBorder="1" applyAlignment="1" applyProtection="1">
      <alignment horizontal="center" vertical="center" wrapText="1"/>
      <protection hidden="1"/>
    </xf>
    <xf numFmtId="0" fontId="233" fillId="0" borderId="203" xfId="0" applyFont="1" applyFill="1" applyBorder="1" applyAlignment="1" applyProtection="1">
      <alignment horizontal="center" vertical="center" wrapText="1"/>
      <protection hidden="1"/>
    </xf>
    <xf numFmtId="0" fontId="233" fillId="0" borderId="188" xfId="0" applyFont="1" applyFill="1" applyBorder="1" applyAlignment="1" applyProtection="1">
      <alignment horizontal="center" vertical="center" wrapText="1"/>
      <protection hidden="1"/>
    </xf>
    <xf numFmtId="0" fontId="233" fillId="0" borderId="204" xfId="0" applyFont="1" applyFill="1" applyBorder="1" applyAlignment="1" applyProtection="1">
      <alignment horizontal="center" vertical="center" wrapText="1"/>
      <protection hidden="1"/>
    </xf>
    <xf numFmtId="0" fontId="241" fillId="0" borderId="185" xfId="0" applyFont="1" applyFill="1" applyBorder="1" applyAlignment="1" applyProtection="1">
      <alignment horizontal="center" vertical="center" wrapText="1"/>
      <protection hidden="1"/>
    </xf>
    <xf numFmtId="0" fontId="297" fillId="0" borderId="189" xfId="0" applyFont="1" applyFill="1" applyBorder="1" applyAlignment="1" applyProtection="1">
      <alignment horizontal="center" vertical="center" wrapText="1"/>
      <protection hidden="1"/>
    </xf>
    <xf numFmtId="0" fontId="297" fillId="0" borderId="196" xfId="0" applyFont="1" applyFill="1" applyBorder="1" applyAlignment="1" applyProtection="1">
      <alignment horizontal="center" vertical="center" wrapText="1"/>
      <protection hidden="1"/>
    </xf>
    <xf numFmtId="0" fontId="74" fillId="0" borderId="185" xfId="0" applyFont="1" applyFill="1" applyBorder="1" applyAlignment="1" applyProtection="1">
      <alignment horizontal="right" vertical="center" wrapText="1"/>
      <protection hidden="1"/>
    </xf>
    <xf numFmtId="0" fontId="234" fillId="0" borderId="38" xfId="0" applyFont="1" applyBorder="1" applyAlignment="1" applyProtection="1">
      <alignment horizontal="right" vertical="center"/>
      <protection hidden="1"/>
    </xf>
    <xf numFmtId="0" fontId="96" fillId="0" borderId="0" xfId="0" applyFont="1" applyAlignment="1" applyProtection="1">
      <alignment horizontal="center" vertical="center"/>
      <protection hidden="1"/>
    </xf>
    <xf numFmtId="0" fontId="230" fillId="0" borderId="38" xfId="0" applyFont="1" applyFill="1" applyBorder="1" applyAlignment="1" applyProtection="1">
      <alignment horizontal="center" vertical="center" wrapText="1"/>
      <protection hidden="1"/>
    </xf>
    <xf numFmtId="0" fontId="106" fillId="0" borderId="38" xfId="0" applyFont="1" applyFill="1" applyBorder="1" applyAlignment="1" applyProtection="1">
      <alignment horizontal="center" vertical="center"/>
      <protection hidden="1"/>
    </xf>
    <xf numFmtId="0" fontId="95" fillId="0" borderId="38" xfId="0" applyFont="1" applyFill="1" applyBorder="1" applyAlignment="1" applyProtection="1">
      <alignment horizontal="center" vertical="center" wrapText="1"/>
      <protection hidden="1"/>
    </xf>
    <xf numFmtId="0" fontId="234" fillId="0" borderId="38" xfId="0" applyFont="1" applyBorder="1" applyAlignment="1" applyProtection="1">
      <alignment horizontal="right" vertical="center" wrapText="1"/>
      <protection hidden="1"/>
    </xf>
    <xf numFmtId="0" fontId="95" fillId="0" borderId="133" xfId="0" applyFont="1" applyFill="1" applyBorder="1" applyAlignment="1" applyProtection="1">
      <alignment horizontal="center" vertical="center"/>
      <protection hidden="1"/>
    </xf>
    <xf numFmtId="0" fontId="95" fillId="0" borderId="134" xfId="0" applyFont="1" applyFill="1" applyBorder="1" applyAlignment="1" applyProtection="1">
      <alignment horizontal="center" vertical="center"/>
      <protection hidden="1"/>
    </xf>
    <xf numFmtId="0" fontId="95" fillId="0" borderId="135" xfId="0" applyFont="1" applyFill="1" applyBorder="1" applyAlignment="1" applyProtection="1">
      <alignment horizontal="center" vertical="center"/>
      <protection hidden="1"/>
    </xf>
    <xf numFmtId="0" fontId="230" fillId="0" borderId="33" xfId="0" applyFont="1" applyFill="1" applyBorder="1" applyAlignment="1" applyProtection="1">
      <alignment horizontal="center" vertical="center" wrapText="1"/>
      <protection hidden="1"/>
    </xf>
    <xf numFmtId="0" fontId="230" fillId="0" borderId="34" xfId="0" applyFont="1" applyFill="1" applyBorder="1" applyAlignment="1" applyProtection="1">
      <alignment horizontal="center" vertical="center" wrapText="1"/>
      <protection hidden="1"/>
    </xf>
    <xf numFmtId="0" fontId="230" fillId="0" borderId="35" xfId="0" applyFont="1" applyFill="1" applyBorder="1" applyAlignment="1" applyProtection="1">
      <alignment horizontal="center" vertical="center" wrapText="1"/>
      <protection hidden="1"/>
    </xf>
    <xf numFmtId="0" fontId="106" fillId="0" borderId="36" xfId="0" applyFont="1" applyBorder="1" applyAlignment="1" applyProtection="1">
      <alignment horizontal="center" vertical="center" wrapText="1"/>
      <protection hidden="1"/>
    </xf>
    <xf numFmtId="0" fontId="106" fillId="0" borderId="1" xfId="0" applyFont="1" applyBorder="1" applyAlignment="1" applyProtection="1">
      <alignment horizontal="center" vertical="center" wrapText="1"/>
      <protection hidden="1"/>
    </xf>
    <xf numFmtId="0" fontId="25" fillId="0" borderId="1" xfId="0" applyFont="1" applyBorder="1" applyAlignment="1" applyProtection="1">
      <alignment horizontal="center" vertical="center" wrapText="1"/>
      <protection hidden="1"/>
    </xf>
    <xf numFmtId="0" fontId="25" fillId="0" borderId="37" xfId="0" applyFont="1" applyBorder="1" applyAlignment="1" applyProtection="1">
      <alignment horizontal="center" vertical="center" wrapText="1"/>
      <protection hidden="1"/>
    </xf>
    <xf numFmtId="0" fontId="95" fillId="0" borderId="72" xfId="0" applyFont="1" applyBorder="1" applyAlignment="1" applyProtection="1">
      <alignment horizontal="center" vertical="center" wrapText="1"/>
      <protection hidden="1"/>
    </xf>
    <xf numFmtId="0" fontId="95" fillId="0" borderId="73" xfId="0" applyFont="1" applyBorder="1" applyAlignment="1" applyProtection="1">
      <alignment horizontal="center" vertical="center" wrapText="1"/>
      <protection hidden="1"/>
    </xf>
    <xf numFmtId="0" fontId="95" fillId="0" borderId="74" xfId="0" applyFont="1" applyBorder="1" applyAlignment="1" applyProtection="1">
      <alignment horizontal="center" vertical="center" wrapText="1"/>
      <protection hidden="1"/>
    </xf>
    <xf numFmtId="0" fontId="95" fillId="0" borderId="75" xfId="0" applyFont="1" applyBorder="1" applyAlignment="1" applyProtection="1">
      <alignment horizontal="center" vertical="center" wrapText="1"/>
      <protection hidden="1"/>
    </xf>
    <xf numFmtId="0" fontId="95" fillId="0" borderId="2" xfId="0" applyFont="1" applyBorder="1" applyAlignment="1" applyProtection="1">
      <alignment horizontal="center" vertical="center" wrapText="1"/>
      <protection hidden="1"/>
    </xf>
    <xf numFmtId="0" fontId="95" fillId="0" borderId="3" xfId="0" applyFont="1" applyBorder="1" applyAlignment="1" applyProtection="1">
      <alignment horizontal="center" vertical="center" wrapText="1"/>
      <protection hidden="1"/>
    </xf>
    <xf numFmtId="0" fontId="247" fillId="0" borderId="61" xfId="0" applyFont="1" applyFill="1" applyBorder="1" applyAlignment="1" applyProtection="1">
      <alignment horizontal="center" vertical="center" wrapText="1"/>
      <protection hidden="1"/>
    </xf>
    <xf numFmtId="0" fontId="247" fillId="0" borderId="55" xfId="0" applyFont="1" applyFill="1" applyBorder="1" applyAlignment="1" applyProtection="1">
      <alignment horizontal="center" vertical="center" wrapText="1"/>
      <protection hidden="1"/>
    </xf>
    <xf numFmtId="0" fontId="247" fillId="0" borderId="157" xfId="0" applyFont="1" applyFill="1" applyBorder="1" applyAlignment="1" applyProtection="1">
      <alignment horizontal="center" vertical="center" wrapText="1"/>
      <protection hidden="1"/>
    </xf>
    <xf numFmtId="0" fontId="247" fillId="0" borderId="164" xfId="0" applyFont="1" applyFill="1" applyBorder="1" applyAlignment="1" applyProtection="1">
      <alignment horizontal="center" vertical="center" wrapText="1"/>
      <protection hidden="1"/>
    </xf>
    <xf numFmtId="0" fontId="247" fillId="0" borderId="165" xfId="0" applyFont="1" applyFill="1" applyBorder="1" applyAlignment="1" applyProtection="1">
      <alignment horizontal="center" vertical="center" wrapText="1"/>
      <protection hidden="1"/>
    </xf>
    <xf numFmtId="0" fontId="247" fillId="0" borderId="167" xfId="0" applyFont="1" applyFill="1" applyBorder="1" applyAlignment="1" applyProtection="1">
      <alignment horizontal="center" vertical="center" wrapText="1"/>
      <protection hidden="1"/>
    </xf>
    <xf numFmtId="0" fontId="245" fillId="0" borderId="162" xfId="0" applyFont="1" applyFill="1" applyBorder="1" applyAlignment="1" applyProtection="1">
      <alignment horizontal="right" vertical="center" wrapText="1"/>
      <protection hidden="1"/>
    </xf>
    <xf numFmtId="0" fontId="245" fillId="0" borderId="163" xfId="0" applyFont="1" applyFill="1" applyBorder="1" applyAlignment="1" applyProtection="1">
      <alignment horizontal="right" vertical="center" wrapText="1"/>
      <protection hidden="1"/>
    </xf>
    <xf numFmtId="2" fontId="114" fillId="0" borderId="161" xfId="0" applyNumberFormat="1" applyFont="1" applyBorder="1" applyAlignment="1" applyProtection="1">
      <alignment horizontal="center" vertical="center" wrapText="1"/>
      <protection hidden="1"/>
    </xf>
    <xf numFmtId="0" fontId="247" fillId="0" borderId="45" xfId="0" applyFont="1" applyFill="1" applyBorder="1" applyAlignment="1" applyProtection="1">
      <alignment horizontal="center" wrapText="1"/>
      <protection hidden="1"/>
    </xf>
    <xf numFmtId="0" fontId="246" fillId="0" borderId="45" xfId="0" applyFont="1" applyFill="1" applyBorder="1" applyAlignment="1" applyProtection="1">
      <alignment horizontal="right" vertical="center" wrapText="1"/>
      <protection hidden="1"/>
    </xf>
    <xf numFmtId="0" fontId="114" fillId="0" borderId="45" xfId="0" applyFont="1" applyBorder="1" applyAlignment="1" applyProtection="1">
      <alignment horizontal="center" vertical="center" wrapText="1"/>
      <protection hidden="1"/>
    </xf>
    <xf numFmtId="0" fontId="245" fillId="0" borderId="45" xfId="0" applyFont="1" applyFill="1" applyBorder="1" applyAlignment="1" applyProtection="1">
      <alignment horizontal="right" vertical="center" wrapText="1"/>
      <protection hidden="1"/>
    </xf>
    <xf numFmtId="0" fontId="122" fillId="0" borderId="45" xfId="0" applyFont="1" applyBorder="1" applyAlignment="1" applyProtection="1">
      <alignment horizontal="center" vertical="center" wrapText="1"/>
      <protection hidden="1"/>
    </xf>
    <xf numFmtId="0" fontId="247" fillId="0" borderId="61" xfId="0" applyFont="1" applyFill="1" applyBorder="1" applyAlignment="1" applyProtection="1">
      <alignment horizontal="center" wrapText="1"/>
      <protection hidden="1"/>
    </xf>
    <xf numFmtId="0" fontId="247" fillId="0" borderId="55" xfId="0" applyFont="1" applyFill="1" applyBorder="1" applyAlignment="1" applyProtection="1">
      <alignment horizontal="center" wrapText="1"/>
      <protection hidden="1"/>
    </xf>
    <xf numFmtId="0" fontId="247" fillId="0" borderId="136" xfId="0" applyFont="1" applyFill="1" applyBorder="1" applyAlignment="1" applyProtection="1">
      <alignment horizontal="center" wrapText="1"/>
      <protection hidden="1"/>
    </xf>
    <xf numFmtId="0" fontId="247" fillId="0" borderId="164" xfId="0" applyFont="1" applyFill="1" applyBorder="1" applyAlignment="1" applyProtection="1">
      <alignment horizontal="center" wrapText="1"/>
      <protection hidden="1"/>
    </xf>
    <xf numFmtId="0" fontId="247" fillId="0" borderId="165" xfId="0" applyFont="1" applyFill="1" applyBorder="1" applyAlignment="1" applyProtection="1">
      <alignment horizontal="center" wrapText="1"/>
      <protection hidden="1"/>
    </xf>
    <xf numFmtId="0" fontId="247" fillId="0" borderId="166" xfId="0" applyFont="1" applyFill="1" applyBorder="1" applyAlignment="1" applyProtection="1">
      <alignment horizontal="center" wrapText="1"/>
      <protection hidden="1"/>
    </xf>
    <xf numFmtId="0" fontId="107" fillId="24" borderId="156" xfId="0" applyFont="1" applyFill="1" applyBorder="1" applyAlignment="1" applyProtection="1">
      <alignment horizontal="center" vertical="center" wrapText="1"/>
      <protection hidden="1"/>
    </xf>
    <xf numFmtId="0" fontId="107" fillId="24" borderId="55" xfId="0" applyFont="1" applyFill="1" applyBorder="1" applyAlignment="1" applyProtection="1">
      <alignment horizontal="center" vertical="center" wrapText="1"/>
      <protection hidden="1"/>
    </xf>
    <xf numFmtId="0" fontId="107" fillId="24" borderId="157" xfId="0" applyFont="1" applyFill="1" applyBorder="1" applyAlignment="1" applyProtection="1">
      <alignment horizontal="center" vertical="center" wrapText="1"/>
      <protection hidden="1"/>
    </xf>
    <xf numFmtId="0" fontId="28" fillId="24" borderId="56" xfId="0" applyFont="1" applyFill="1" applyBorder="1" applyAlignment="1" applyProtection="1">
      <alignment horizontal="center" vertical="center" wrapText="1"/>
      <protection hidden="1"/>
    </xf>
    <xf numFmtId="0" fontId="28" fillId="24" borderId="0" xfId="0" applyFont="1" applyFill="1" applyBorder="1" applyAlignment="1" applyProtection="1">
      <alignment horizontal="center" vertical="center" wrapText="1"/>
      <protection hidden="1"/>
    </xf>
    <xf numFmtId="0" fontId="28" fillId="24" borderId="57" xfId="0" applyFont="1" applyFill="1" applyBorder="1" applyAlignment="1" applyProtection="1">
      <alignment horizontal="center" vertical="center" wrapText="1"/>
      <protection hidden="1"/>
    </xf>
    <xf numFmtId="0" fontId="248" fillId="0" borderId="45" xfId="0" applyFont="1" applyBorder="1" applyAlignment="1" applyProtection="1">
      <alignment horizontal="center" wrapText="1"/>
      <protection hidden="1"/>
    </xf>
    <xf numFmtId="0" fontId="86" fillId="0" borderId="59" xfId="0" applyFont="1" applyFill="1" applyBorder="1" applyAlignment="1" applyProtection="1">
      <alignment horizontal="center" vertical="center"/>
      <protection hidden="1"/>
    </xf>
    <xf numFmtId="0" fontId="86" fillId="0" borderId="60" xfId="0" applyFont="1" applyFill="1" applyBorder="1" applyAlignment="1" applyProtection="1">
      <alignment horizontal="center" vertical="center"/>
      <protection hidden="1"/>
    </xf>
    <xf numFmtId="0" fontId="0" fillId="0" borderId="61"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157" xfId="0" applyBorder="1" applyAlignment="1" applyProtection="1">
      <alignment horizontal="center" vertical="center"/>
      <protection hidden="1"/>
    </xf>
    <xf numFmtId="0" fontId="0" fillId="0" borderId="99"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158" xfId="0" applyBorder="1" applyAlignment="1" applyProtection="1">
      <alignment horizontal="center" vertical="center"/>
      <protection hidden="1"/>
    </xf>
    <xf numFmtId="0" fontId="0" fillId="0" borderId="97" xfId="0" applyBorder="1" applyAlignment="1" applyProtection="1">
      <alignment horizontal="center" vertical="center"/>
      <protection hidden="1"/>
    </xf>
    <xf numFmtId="0" fontId="0" fillId="0" borderId="98" xfId="0" applyBorder="1" applyAlignment="1" applyProtection="1">
      <alignment horizontal="center" vertical="center"/>
      <protection hidden="1"/>
    </xf>
    <xf numFmtId="0" fontId="0" fillId="0" borderId="159" xfId="0" applyBorder="1" applyAlignment="1" applyProtection="1">
      <alignment horizontal="center" vertical="center"/>
      <protection hidden="1"/>
    </xf>
    <xf numFmtId="0" fontId="241" fillId="0" borderId="147" xfId="0" applyFont="1" applyBorder="1" applyAlignment="1" applyProtection="1">
      <alignment horizontal="center" vertical="center"/>
      <protection hidden="1"/>
    </xf>
    <xf numFmtId="0" fontId="242" fillId="0" borderId="148" xfId="0" applyFont="1" applyBorder="1" applyAlignment="1" applyProtection="1">
      <alignment horizontal="center" vertical="center"/>
      <protection hidden="1"/>
    </xf>
    <xf numFmtId="0" fontId="242" fillId="0" borderId="149" xfId="0" applyFont="1" applyBorder="1" applyAlignment="1" applyProtection="1">
      <alignment vertical="center"/>
      <protection hidden="1"/>
    </xf>
    <xf numFmtId="0" fontId="95" fillId="0" borderId="150" xfId="0" applyFont="1" applyBorder="1" applyAlignment="1" applyProtection="1">
      <alignment horizontal="center" vertical="center"/>
      <protection hidden="1"/>
    </xf>
    <xf numFmtId="0" fontId="95" fillId="0" borderId="148" xfId="0" applyFont="1" applyBorder="1" applyAlignment="1" applyProtection="1">
      <alignment horizontal="center" vertical="center"/>
      <protection hidden="1"/>
    </xf>
    <xf numFmtId="0" fontId="95" fillId="0" borderId="151" xfId="0" applyFont="1" applyBorder="1" applyAlignment="1" applyProtection="1">
      <alignment horizontal="center" vertical="center"/>
      <protection hidden="1"/>
    </xf>
    <xf numFmtId="0" fontId="105" fillId="0" borderId="39" xfId="0" applyFont="1" applyFill="1" applyBorder="1" applyAlignment="1" applyProtection="1">
      <alignment horizontal="center" vertical="center" wrapText="1"/>
      <protection hidden="1"/>
    </xf>
    <xf numFmtId="0" fontId="105" fillId="0" borderId="40" xfId="0" applyFont="1" applyFill="1" applyBorder="1" applyAlignment="1" applyProtection="1">
      <alignment horizontal="center" vertical="center" wrapText="1"/>
      <protection hidden="1"/>
    </xf>
    <xf numFmtId="0" fontId="105" fillId="0" borderId="41" xfId="0" applyFont="1" applyFill="1" applyBorder="1" applyAlignment="1" applyProtection="1">
      <alignment horizontal="center" vertical="center" wrapText="1"/>
      <protection hidden="1"/>
    </xf>
    <xf numFmtId="0" fontId="105" fillId="0" borderId="46" xfId="0" applyFont="1" applyFill="1" applyBorder="1" applyAlignment="1" applyProtection="1">
      <alignment horizontal="center" vertical="center" wrapText="1"/>
      <protection hidden="1"/>
    </xf>
    <xf numFmtId="0" fontId="105" fillId="0" borderId="47" xfId="0" applyFont="1" applyFill="1" applyBorder="1" applyAlignment="1" applyProtection="1">
      <alignment horizontal="center" vertical="center" wrapText="1"/>
      <protection hidden="1"/>
    </xf>
    <xf numFmtId="0" fontId="105" fillId="0" borderId="48" xfId="0" applyFont="1" applyFill="1" applyBorder="1" applyAlignment="1" applyProtection="1">
      <alignment horizontal="center" vertical="center" wrapText="1"/>
      <protection hidden="1"/>
    </xf>
    <xf numFmtId="0" fontId="28" fillId="0" borderId="44" xfId="0" applyFont="1" applyFill="1" applyBorder="1" applyAlignment="1" applyProtection="1">
      <alignment horizontal="center" vertical="center" wrapText="1"/>
      <protection hidden="1"/>
    </xf>
    <xf numFmtId="0" fontId="28" fillId="0" borderId="49" xfId="0" applyFont="1" applyFill="1" applyBorder="1" applyAlignment="1" applyProtection="1">
      <alignment horizontal="center" vertical="center" wrapText="1"/>
      <protection hidden="1"/>
    </xf>
    <xf numFmtId="0" fontId="51" fillId="0" borderId="45" xfId="0" applyFont="1" applyFill="1" applyBorder="1" applyAlignment="1" applyProtection="1">
      <alignment horizontal="center" vertical="center" wrapText="1"/>
      <protection hidden="1"/>
    </xf>
    <xf numFmtId="0" fontId="74" fillId="0" borderId="42" xfId="0" applyFont="1" applyBorder="1" applyAlignment="1" applyProtection="1">
      <alignment horizontal="center" vertical="center" wrapText="1"/>
      <protection hidden="1"/>
    </xf>
    <xf numFmtId="0" fontId="74" fillId="0" borderId="43" xfId="0" applyFont="1" applyBorder="1" applyAlignment="1" applyProtection="1">
      <alignment horizontal="center" vertical="center" wrapText="1"/>
      <protection hidden="1"/>
    </xf>
    <xf numFmtId="0" fontId="28" fillId="0" borderId="44" xfId="0" applyFont="1" applyFill="1" applyBorder="1" applyAlignment="1" applyProtection="1">
      <alignment horizontal="center" vertical="center" textRotation="90" wrapText="1"/>
      <protection hidden="1"/>
    </xf>
    <xf numFmtId="0" fontId="28" fillId="0" borderId="49" xfId="0" applyFont="1" applyFill="1" applyBorder="1" applyAlignment="1" applyProtection="1">
      <alignment horizontal="center" vertical="center" textRotation="90" wrapText="1"/>
      <protection hidden="1"/>
    </xf>
    <xf numFmtId="0" fontId="74" fillId="0" borderId="153" xfId="0" applyFont="1" applyFill="1" applyBorder="1" applyAlignment="1" applyProtection="1">
      <alignment horizontal="center" vertical="center" wrapText="1"/>
      <protection hidden="1"/>
    </xf>
    <xf numFmtId="0" fontId="74" fillId="0" borderId="154" xfId="0" applyFont="1" applyFill="1" applyBorder="1" applyAlignment="1" applyProtection="1">
      <alignment horizontal="center" vertical="center" wrapText="1"/>
      <protection hidden="1"/>
    </xf>
    <xf numFmtId="0" fontId="28" fillId="0" borderId="45" xfId="0" applyFont="1" applyFill="1" applyBorder="1" applyAlignment="1" applyProtection="1">
      <alignment horizontal="center" vertical="center" wrapText="1"/>
      <protection hidden="1"/>
    </xf>
    <xf numFmtId="0" fontId="21" fillId="0" borderId="44" xfId="0" applyFont="1" applyFill="1" applyBorder="1" applyAlignment="1" applyProtection="1">
      <alignment horizontal="center" vertical="center" textRotation="90" wrapText="1"/>
      <protection hidden="1"/>
    </xf>
    <xf numFmtId="0" fontId="21" fillId="0" borderId="49" xfId="0" applyFont="1" applyFill="1" applyBorder="1" applyAlignment="1" applyProtection="1">
      <alignment horizontal="center" vertical="center" textRotation="90" wrapText="1"/>
      <protection hidden="1"/>
    </xf>
    <xf numFmtId="0" fontId="28" fillId="0" borderId="50" xfId="0" applyFont="1" applyFill="1" applyBorder="1" applyAlignment="1" applyProtection="1">
      <alignment horizontal="center" vertical="center" wrapText="1"/>
      <protection hidden="1"/>
    </xf>
    <xf numFmtId="0" fontId="233" fillId="0" borderId="79" xfId="0" applyFont="1" applyFill="1" applyBorder="1" applyAlignment="1" applyProtection="1">
      <alignment horizontal="center" vertical="center" wrapText="1"/>
      <protection hidden="1"/>
    </xf>
    <xf numFmtId="0" fontId="233" fillId="0" borderId="144" xfId="0" applyFont="1" applyFill="1" applyBorder="1" applyAlignment="1" applyProtection="1">
      <alignment horizontal="center" vertical="center" wrapText="1"/>
      <protection hidden="1"/>
    </xf>
    <xf numFmtId="0" fontId="210" fillId="0" borderId="79" xfId="0" applyFont="1" applyFill="1" applyBorder="1" applyAlignment="1" applyProtection="1">
      <alignment horizontal="center" vertical="center" wrapText="1"/>
      <protection hidden="1"/>
    </xf>
    <xf numFmtId="0" fontId="22" fillId="0" borderId="113" xfId="0" applyFont="1" applyFill="1" applyBorder="1" applyAlignment="1" applyProtection="1">
      <alignment horizontal="center" wrapText="1"/>
      <protection hidden="1"/>
    </xf>
    <xf numFmtId="0" fontId="22" fillId="0" borderId="119" xfId="0" applyFont="1" applyFill="1" applyBorder="1" applyAlignment="1" applyProtection="1">
      <alignment horizontal="center" wrapText="1"/>
      <protection hidden="1"/>
    </xf>
    <xf numFmtId="0" fontId="22" fillId="0" borderId="115" xfId="0" applyFont="1" applyFill="1" applyBorder="1" applyAlignment="1" applyProtection="1">
      <alignment horizontal="center" wrapText="1"/>
      <protection hidden="1"/>
    </xf>
    <xf numFmtId="0" fontId="22" fillId="0" borderId="111" xfId="0" applyFont="1" applyFill="1" applyBorder="1" applyAlignment="1" applyProtection="1">
      <alignment horizontal="center" wrapText="1"/>
      <protection hidden="1"/>
    </xf>
    <xf numFmtId="0" fontId="22" fillId="0" borderId="112" xfId="0" applyFont="1" applyFill="1" applyBorder="1" applyAlignment="1" applyProtection="1">
      <alignment horizontal="center" wrapText="1"/>
      <protection hidden="1"/>
    </xf>
    <xf numFmtId="0" fontId="22" fillId="0" borderId="118" xfId="0" applyFont="1" applyFill="1" applyBorder="1" applyAlignment="1" applyProtection="1">
      <alignment horizontal="center" wrapText="1"/>
      <protection hidden="1"/>
    </xf>
    <xf numFmtId="0" fontId="22" fillId="0" borderId="110" xfId="0" applyFont="1" applyFill="1" applyBorder="1" applyAlignment="1" applyProtection="1">
      <alignment horizontal="center" wrapText="1"/>
      <protection hidden="1"/>
    </xf>
    <xf numFmtId="0" fontId="22" fillId="0" borderId="129" xfId="0" applyFont="1" applyFill="1" applyBorder="1" applyAlignment="1" applyProtection="1">
      <alignment horizontal="center" wrapText="1"/>
      <protection hidden="1"/>
    </xf>
    <xf numFmtId="0" fontId="22" fillId="0" borderId="92" xfId="0" applyFont="1" applyFill="1" applyBorder="1" applyAlignment="1" applyProtection="1">
      <alignment horizontal="center" wrapText="1"/>
      <protection hidden="1"/>
    </xf>
    <xf numFmtId="0" fontId="22" fillId="0" borderId="130" xfId="0" applyFont="1" applyFill="1" applyBorder="1" applyAlignment="1" applyProtection="1">
      <alignment horizontal="center" wrapText="1"/>
      <protection hidden="1"/>
    </xf>
    <xf numFmtId="0" fontId="7" fillId="0" borderId="18" xfId="0" applyFont="1" applyFill="1" applyBorder="1" applyAlignment="1" applyProtection="1">
      <alignment horizontal="center" vertical="center" wrapText="1"/>
      <protection hidden="1"/>
    </xf>
    <xf numFmtId="0" fontId="210" fillId="0" borderId="18" xfId="0" applyFont="1" applyFill="1" applyBorder="1" applyAlignment="1" applyProtection="1">
      <alignment horizontal="center" vertical="center" wrapText="1"/>
      <protection hidden="1"/>
    </xf>
    <xf numFmtId="1" fontId="262" fillId="8" borderId="85" xfId="0" applyNumberFormat="1" applyFont="1" applyFill="1" applyBorder="1" applyAlignment="1" applyProtection="1">
      <alignment horizontal="center" vertical="center" wrapText="1"/>
      <protection hidden="1"/>
    </xf>
    <xf numFmtId="1" fontId="262" fillId="8" borderId="0" xfId="0" applyNumberFormat="1" applyFont="1" applyFill="1" applyBorder="1" applyAlignment="1" applyProtection="1">
      <alignment horizontal="center" vertical="center" wrapText="1"/>
      <protection hidden="1"/>
    </xf>
    <xf numFmtId="1" fontId="262" fillId="8" borderId="90" xfId="0" applyNumberFormat="1" applyFont="1" applyFill="1" applyBorder="1" applyAlignment="1" applyProtection="1">
      <alignment horizontal="center" vertical="center" wrapText="1"/>
      <protection hidden="1"/>
    </xf>
    <xf numFmtId="1" fontId="21" fillId="8" borderId="18" xfId="0" applyNumberFormat="1" applyFont="1" applyFill="1" applyBorder="1" applyAlignment="1" applyProtection="1">
      <alignment horizontal="center" vertical="center" wrapText="1"/>
      <protection hidden="1"/>
    </xf>
    <xf numFmtId="0" fontId="252" fillId="0" borderId="81" xfId="0" applyFont="1" applyFill="1" applyBorder="1" applyAlignment="1" applyProtection="1">
      <alignment horizontal="center" vertical="center" wrapText="1"/>
      <protection hidden="1"/>
    </xf>
    <xf numFmtId="0" fontId="252" fillId="0" borderId="82" xfId="0" applyFont="1" applyFill="1" applyBorder="1" applyAlignment="1" applyProtection="1">
      <alignment horizontal="center" vertical="center" wrapText="1"/>
      <protection hidden="1"/>
    </xf>
    <xf numFmtId="0" fontId="248" fillId="0" borderId="81" xfId="0" applyFont="1" applyFill="1" applyBorder="1" applyAlignment="1" applyProtection="1">
      <alignment horizontal="center" vertical="center" wrapText="1"/>
      <protection hidden="1"/>
    </xf>
    <xf numFmtId="0" fontId="248" fillId="0" borderId="82" xfId="0" applyFont="1" applyFill="1" applyBorder="1" applyAlignment="1" applyProtection="1">
      <alignment horizontal="center" vertical="center" wrapText="1"/>
      <protection hidden="1"/>
    </xf>
    <xf numFmtId="0" fontId="254" fillId="0" borderId="81" xfId="0" applyFont="1" applyFill="1" applyBorder="1" applyAlignment="1" applyProtection="1">
      <alignment horizontal="center" vertical="center" wrapText="1"/>
      <protection hidden="1"/>
    </xf>
    <xf numFmtId="0" fontId="254" fillId="0" borderId="82" xfId="0" applyFont="1" applyFill="1" applyBorder="1" applyAlignment="1" applyProtection="1">
      <alignment horizontal="center" vertical="center" wrapText="1"/>
      <protection hidden="1"/>
    </xf>
    <xf numFmtId="0" fontId="254" fillId="0" borderId="116" xfId="0" applyFont="1" applyFill="1" applyBorder="1" applyAlignment="1" applyProtection="1">
      <alignment horizontal="center" vertical="center" wrapText="1"/>
      <protection hidden="1"/>
    </xf>
    <xf numFmtId="0" fontId="254" fillId="0" borderId="117" xfId="0" applyFont="1" applyFill="1" applyBorder="1" applyAlignment="1" applyProtection="1">
      <alignment horizontal="center" vertical="center" wrapText="1"/>
      <protection hidden="1"/>
    </xf>
    <xf numFmtId="0" fontId="255" fillId="0" borderId="81" xfId="0" applyFont="1" applyFill="1" applyBorder="1" applyAlignment="1" applyProtection="1">
      <alignment horizontal="center" vertical="center" wrapText="1"/>
      <protection hidden="1"/>
    </xf>
    <xf numFmtId="0" fontId="255" fillId="0" borderId="82" xfId="0" applyFont="1" applyFill="1" applyBorder="1" applyAlignment="1" applyProtection="1">
      <alignment horizontal="center" vertical="center" wrapText="1"/>
      <protection hidden="1"/>
    </xf>
    <xf numFmtId="0" fontId="256" fillId="0" borderId="112" xfId="0" applyFont="1" applyFill="1" applyBorder="1" applyAlignment="1" applyProtection="1">
      <alignment horizontal="center" vertical="center" wrapText="1"/>
      <protection hidden="1"/>
    </xf>
    <xf numFmtId="0" fontId="256" fillId="0" borderId="110" xfId="0" applyFont="1" applyFill="1" applyBorder="1" applyAlignment="1" applyProtection="1">
      <alignment horizontal="center" vertical="center" wrapText="1"/>
      <protection hidden="1"/>
    </xf>
    <xf numFmtId="0" fontId="256" fillId="0" borderId="113" xfId="0" applyFont="1" applyFill="1" applyBorder="1" applyAlignment="1" applyProtection="1">
      <alignment horizontal="center" vertical="center" wrapText="1"/>
      <protection hidden="1"/>
    </xf>
    <xf numFmtId="0" fontId="256" fillId="0" borderId="111" xfId="0" applyFont="1" applyFill="1" applyBorder="1" applyAlignment="1" applyProtection="1">
      <alignment horizontal="center" vertical="center" wrapText="1"/>
      <protection hidden="1"/>
    </xf>
    <xf numFmtId="0" fontId="248" fillId="0" borderId="126" xfId="0" applyFont="1" applyFill="1" applyBorder="1" applyAlignment="1" applyProtection="1">
      <alignment horizontal="left" vertical="center" wrapText="1"/>
      <protection hidden="1"/>
    </xf>
    <xf numFmtId="0" fontId="248" fillId="0" borderId="119" xfId="0" applyFont="1" applyFill="1" applyBorder="1" applyAlignment="1" applyProtection="1">
      <alignment horizontal="left" vertical="center" wrapText="1"/>
      <protection hidden="1"/>
    </xf>
    <xf numFmtId="0" fontId="248" fillId="0" borderId="127" xfId="0" applyFont="1" applyFill="1" applyBorder="1" applyAlignment="1" applyProtection="1">
      <alignment horizontal="left" vertical="center" wrapText="1"/>
      <protection hidden="1"/>
    </xf>
    <xf numFmtId="0" fontId="278" fillId="0" borderId="123" xfId="0" applyFont="1" applyFill="1" applyBorder="1" applyAlignment="1" applyProtection="1">
      <alignment horizontal="left" vertical="center" wrapText="1"/>
      <protection hidden="1"/>
    </xf>
    <xf numFmtId="0" fontId="278" fillId="0" borderId="79" xfId="0" applyFont="1" applyFill="1" applyBorder="1" applyAlignment="1" applyProtection="1">
      <alignment horizontal="left" vertical="center" wrapText="1"/>
      <protection hidden="1"/>
    </xf>
    <xf numFmtId="0" fontId="130" fillId="0" borderId="79" xfId="0" applyNumberFormat="1" applyFont="1" applyFill="1" applyBorder="1" applyAlignment="1" applyProtection="1">
      <alignment horizontal="center" vertical="center" wrapText="1"/>
      <protection hidden="1"/>
    </xf>
    <xf numFmtId="1" fontId="67" fillId="8" borderId="79" xfId="0" applyNumberFormat="1" applyFont="1" applyFill="1" applyBorder="1" applyAlignment="1" applyProtection="1">
      <alignment horizontal="center" vertical="center" wrapText="1"/>
      <protection hidden="1"/>
    </xf>
    <xf numFmtId="1" fontId="67" fillId="8" borderId="80" xfId="0" applyNumberFormat="1" applyFont="1" applyFill="1" applyBorder="1" applyAlignment="1" applyProtection="1">
      <alignment horizontal="center" vertical="center" wrapText="1"/>
      <protection hidden="1"/>
    </xf>
    <xf numFmtId="0" fontId="30" fillId="0" borderId="125" xfId="0" applyFont="1" applyFill="1" applyBorder="1" applyAlignment="1" applyProtection="1">
      <alignment horizontal="right" vertical="center" wrapText="1"/>
      <protection hidden="1"/>
    </xf>
    <xf numFmtId="0" fontId="30" fillId="0" borderId="110" xfId="0" applyFont="1" applyFill="1" applyBorder="1" applyAlignment="1" applyProtection="1">
      <alignment horizontal="right" vertical="center" wrapText="1"/>
      <protection hidden="1"/>
    </xf>
    <xf numFmtId="0" fontId="30" fillId="0" borderId="126" xfId="0" applyFont="1" applyFill="1" applyBorder="1" applyAlignment="1" applyProtection="1">
      <alignment horizontal="right" vertical="center" wrapText="1"/>
      <protection hidden="1"/>
    </xf>
    <xf numFmtId="0" fontId="30" fillId="0" borderId="111" xfId="0" applyFont="1" applyFill="1" applyBorder="1" applyAlignment="1" applyProtection="1">
      <alignment horizontal="right" vertical="center" wrapText="1"/>
      <protection hidden="1"/>
    </xf>
    <xf numFmtId="0" fontId="122" fillId="0" borderId="64" xfId="0" applyFont="1" applyBorder="1" applyAlignment="1" applyProtection="1">
      <alignment horizontal="center" vertical="center" wrapText="1"/>
      <protection hidden="1"/>
    </xf>
    <xf numFmtId="0" fontId="122" fillId="0" borderId="65" xfId="0" applyFont="1" applyBorder="1" applyAlignment="1" applyProtection="1">
      <alignment horizontal="center" vertical="center" wrapText="1"/>
      <protection hidden="1"/>
    </xf>
    <xf numFmtId="0" fontId="122" fillId="0" borderId="66" xfId="0" applyFont="1" applyBorder="1" applyAlignment="1" applyProtection="1">
      <alignment horizontal="center" vertical="center" wrapText="1"/>
      <protection hidden="1"/>
    </xf>
    <xf numFmtId="0" fontId="122" fillId="0" borderId="67" xfId="0" applyFont="1" applyBorder="1" applyAlignment="1" applyProtection="1">
      <alignment horizontal="center" vertical="center" wrapText="1"/>
      <protection hidden="1"/>
    </xf>
    <xf numFmtId="0" fontId="122" fillId="0" borderId="0" xfId="0" applyFont="1" applyBorder="1" applyAlignment="1" applyProtection="1">
      <alignment horizontal="center" vertical="center" wrapText="1"/>
      <protection hidden="1"/>
    </xf>
    <xf numFmtId="0" fontId="122" fillId="0" borderId="68" xfId="0" applyFont="1" applyBorder="1" applyAlignment="1" applyProtection="1">
      <alignment horizontal="center" vertical="center" wrapText="1"/>
      <protection hidden="1"/>
    </xf>
    <xf numFmtId="0" fontId="122" fillId="0" borderId="69" xfId="0" applyFont="1" applyBorder="1" applyAlignment="1" applyProtection="1">
      <alignment horizontal="center" vertical="center" wrapText="1"/>
      <protection hidden="1"/>
    </xf>
    <xf numFmtId="0" fontId="122" fillId="0" borderId="70" xfId="0" applyFont="1" applyBorder="1" applyAlignment="1" applyProtection="1">
      <alignment horizontal="center" vertical="center" wrapText="1"/>
      <protection hidden="1"/>
    </xf>
    <xf numFmtId="0" fontId="122" fillId="0" borderId="71" xfId="0" applyFont="1" applyBorder="1" applyAlignment="1" applyProtection="1">
      <alignment horizontal="center" vertical="center" wrapText="1"/>
      <protection hidden="1"/>
    </xf>
    <xf numFmtId="0" fontId="252" fillId="0" borderId="137" xfId="0" applyNumberFormat="1" applyFont="1" applyFill="1" applyBorder="1" applyAlignment="1" applyProtection="1">
      <alignment horizontal="center" vertical="top" wrapText="1"/>
      <protection hidden="1"/>
    </xf>
    <xf numFmtId="0" fontId="252" fillId="0" borderId="26" xfId="0" applyNumberFormat="1" applyFont="1" applyFill="1" applyBorder="1" applyAlignment="1" applyProtection="1">
      <alignment horizontal="center" vertical="top" wrapText="1"/>
      <protection hidden="1"/>
    </xf>
    <xf numFmtId="0" fontId="12" fillId="0" borderId="79" xfId="0" applyFont="1" applyFill="1" applyBorder="1" applyAlignment="1" applyProtection="1">
      <alignment horizontal="left" vertical="center" wrapText="1"/>
      <protection hidden="1"/>
    </xf>
    <xf numFmtId="0" fontId="252" fillId="0" borderId="20" xfId="0" applyNumberFormat="1" applyFont="1" applyFill="1" applyBorder="1" applyAlignment="1" applyProtection="1">
      <alignment horizontal="center" vertical="top" wrapText="1"/>
      <protection hidden="1"/>
    </xf>
    <xf numFmtId="0" fontId="138" fillId="0" borderId="141" xfId="0" applyFont="1" applyFill="1" applyBorder="1" applyAlignment="1" applyProtection="1">
      <alignment horizontal="right" vertical="top" wrapText="1"/>
      <protection hidden="1"/>
    </xf>
    <xf numFmtId="0" fontId="253" fillId="0" borderId="29" xfId="0" applyFont="1" applyBorder="1" applyProtection="1">
      <protection hidden="1"/>
    </xf>
    <xf numFmtId="0" fontId="138" fillId="0" borderId="79" xfId="0" applyFont="1" applyFill="1" applyBorder="1" applyAlignment="1" applyProtection="1">
      <alignment horizontal="left" vertical="center" wrapText="1"/>
      <protection hidden="1"/>
    </xf>
    <xf numFmtId="0" fontId="138" fillId="0" borderId="20" xfId="0" applyFont="1" applyBorder="1" applyAlignment="1" applyProtection="1">
      <alignment horizontal="right" vertical="center" wrapText="1"/>
      <protection hidden="1"/>
    </xf>
    <xf numFmtId="0" fontId="125" fillId="0" borderId="79" xfId="0" applyFont="1" applyBorder="1" applyAlignment="1" applyProtection="1">
      <alignment horizontal="center"/>
      <protection hidden="1"/>
    </xf>
    <xf numFmtId="0" fontId="125" fillId="0" borderId="124" xfId="0" applyFont="1" applyBorder="1" applyAlignment="1" applyProtection="1">
      <alignment horizontal="center"/>
      <protection hidden="1"/>
    </xf>
    <xf numFmtId="0" fontId="249" fillId="0" borderId="121" xfId="0" applyFont="1" applyBorder="1" applyAlignment="1" applyProtection="1">
      <alignment horizontal="center" vertical="center"/>
      <protection hidden="1"/>
    </xf>
    <xf numFmtId="0" fontId="249" fillId="0" borderId="22" xfId="0" applyFont="1" applyBorder="1" applyAlignment="1" applyProtection="1">
      <alignment horizontal="center" vertical="center"/>
      <protection hidden="1"/>
    </xf>
    <xf numFmtId="0" fontId="249" fillId="0" borderId="122" xfId="0" applyFont="1" applyBorder="1" applyAlignment="1" applyProtection="1">
      <alignment horizontal="center" vertical="center"/>
      <protection hidden="1"/>
    </xf>
    <xf numFmtId="0" fontId="138" fillId="0" borderId="82" xfId="0" applyFont="1" applyFill="1" applyBorder="1" applyAlignment="1" applyProtection="1">
      <alignment horizontal="left" vertical="center" wrapText="1"/>
      <protection hidden="1"/>
    </xf>
    <xf numFmtId="0" fontId="12" fillId="0" borderId="18" xfId="0" applyFont="1" applyBorder="1" applyAlignment="1" applyProtection="1">
      <alignment horizontal="center"/>
      <protection hidden="1"/>
    </xf>
    <xf numFmtId="167" fontId="139" fillId="0" borderId="79" xfId="0" applyNumberFormat="1" applyFont="1" applyBorder="1" applyAlignment="1" applyProtection="1">
      <alignment horizontal="center" vertical="center"/>
      <protection hidden="1"/>
    </xf>
    <xf numFmtId="167" fontId="139" fillId="0" borderId="124" xfId="0" applyNumberFormat="1" applyFont="1" applyBorder="1" applyAlignment="1" applyProtection="1">
      <alignment horizontal="center" vertical="center"/>
      <protection hidden="1"/>
    </xf>
    <xf numFmtId="0" fontId="210" fillId="0" borderId="142" xfId="0" applyFont="1" applyFill="1" applyBorder="1" applyAlignment="1" applyProtection="1">
      <alignment horizontal="center" vertical="center" wrapText="1"/>
      <protection hidden="1"/>
    </xf>
    <xf numFmtId="0" fontId="210" fillId="0" borderId="143" xfId="0" applyFont="1" applyFill="1" applyBorder="1" applyAlignment="1" applyProtection="1">
      <alignment horizontal="center" vertical="center" wrapText="1"/>
      <protection hidden="1"/>
    </xf>
    <xf numFmtId="0" fontId="210" fillId="0" borderId="144" xfId="0" applyFont="1" applyFill="1" applyBorder="1" applyAlignment="1" applyProtection="1">
      <alignment horizontal="center" vertical="center" wrapText="1"/>
      <protection hidden="1"/>
    </xf>
    <xf numFmtId="0" fontId="258" fillId="0" borderId="137" xfId="0" applyFont="1" applyFill="1" applyBorder="1" applyAlignment="1" applyProtection="1">
      <alignment horizontal="right" vertical="center" wrapText="1"/>
      <protection hidden="1"/>
    </xf>
    <xf numFmtId="0" fontId="258" fillId="0" borderId="20" xfId="0" applyFont="1" applyFill="1" applyBorder="1" applyAlignment="1" applyProtection="1">
      <alignment horizontal="right" vertical="center" wrapText="1"/>
      <protection hidden="1"/>
    </xf>
    <xf numFmtId="0" fontId="257" fillId="0" borderId="141" xfId="0" applyFont="1" applyFill="1" applyBorder="1" applyAlignment="1" applyProtection="1">
      <alignment horizontal="center" vertical="center" wrapText="1"/>
      <protection hidden="1"/>
    </xf>
    <xf numFmtId="0" fontId="257" fillId="0" borderId="27" xfId="0" applyFont="1" applyFill="1" applyBorder="1" applyAlignment="1" applyProtection="1">
      <alignment horizontal="center" vertical="center" wrapText="1"/>
      <protection hidden="1"/>
    </xf>
    <xf numFmtId="0" fontId="259" fillId="0" borderId="137" xfId="0" applyFont="1" applyFill="1" applyBorder="1" applyAlignment="1" applyProtection="1">
      <alignment horizontal="right" vertical="center" wrapText="1"/>
      <protection hidden="1"/>
    </xf>
    <xf numFmtId="0" fontId="259" fillId="0" borderId="20" xfId="0" applyFont="1" applyFill="1" applyBorder="1" applyAlignment="1" applyProtection="1">
      <alignment horizontal="right" vertical="center" wrapText="1"/>
      <protection hidden="1"/>
    </xf>
    <xf numFmtId="0" fontId="254" fillId="0" borderId="18" xfId="0" applyFont="1" applyFill="1" applyBorder="1" applyAlignment="1" applyProtection="1">
      <alignment horizontal="center" vertical="center" wrapText="1"/>
      <protection hidden="1"/>
    </xf>
    <xf numFmtId="1" fontId="261" fillId="8" borderId="83" xfId="0" applyNumberFormat="1" applyFont="1" applyFill="1" applyBorder="1" applyAlignment="1" applyProtection="1">
      <alignment horizontal="center" wrapText="1"/>
      <protection hidden="1"/>
    </xf>
    <xf numFmtId="1" fontId="261" fillId="8" borderId="84" xfId="0" applyNumberFormat="1" applyFont="1" applyFill="1" applyBorder="1" applyAlignment="1" applyProtection="1">
      <alignment horizontal="center" wrapText="1"/>
      <protection hidden="1"/>
    </xf>
    <xf numFmtId="1" fontId="261" fillId="8" borderId="145" xfId="0" applyNumberFormat="1" applyFont="1" applyFill="1" applyBorder="1" applyAlignment="1" applyProtection="1">
      <alignment horizontal="center" wrapText="1"/>
      <protection hidden="1"/>
    </xf>
    <xf numFmtId="0" fontId="138" fillId="0" borderId="81" xfId="0" applyFont="1" applyFill="1" applyBorder="1" applyAlignment="1" applyProtection="1">
      <alignment horizontal="left" vertical="center" wrapText="1"/>
      <protection hidden="1"/>
    </xf>
    <xf numFmtId="0" fontId="218" fillId="0" borderId="18" xfId="0" applyNumberFormat="1" applyFont="1" applyFill="1" applyBorder="1" applyAlignment="1" applyProtection="1">
      <alignment horizontal="center" vertical="top" wrapText="1"/>
      <protection hidden="1"/>
    </xf>
    <xf numFmtId="0" fontId="12" fillId="0" borderId="132" xfId="0" applyFont="1" applyBorder="1" applyAlignment="1" applyProtection="1">
      <alignment horizontal="center"/>
      <protection hidden="1"/>
    </xf>
    <xf numFmtId="0" fontId="12" fillId="0" borderId="139" xfId="0" applyFont="1" applyBorder="1" applyAlignment="1" applyProtection="1">
      <alignment horizontal="center"/>
      <protection hidden="1"/>
    </xf>
    <xf numFmtId="0" fontId="12" fillId="0" borderId="140" xfId="0" applyFont="1" applyBorder="1" applyAlignment="1" applyProtection="1">
      <alignment horizontal="center"/>
      <protection hidden="1"/>
    </xf>
    <xf numFmtId="0" fontId="260" fillId="0" borderId="79" xfId="0" applyFont="1" applyFill="1" applyBorder="1" applyAlignment="1" applyProtection="1">
      <alignment horizontal="center" wrapText="1"/>
      <protection hidden="1"/>
    </xf>
    <xf numFmtId="0" fontId="260" fillId="0" borderId="124" xfId="0" applyFont="1" applyFill="1" applyBorder="1" applyAlignment="1" applyProtection="1">
      <alignment horizontal="center" wrapText="1"/>
      <protection hidden="1"/>
    </xf>
    <xf numFmtId="0" fontId="260" fillId="0" borderId="128" xfId="0" applyFont="1" applyFill="1" applyBorder="1" applyAlignment="1" applyProtection="1">
      <alignment horizontal="center" wrapText="1"/>
      <protection hidden="1"/>
    </xf>
    <xf numFmtId="0" fontId="260" fillId="0" borderId="131" xfId="0" applyFont="1" applyFill="1" applyBorder="1" applyAlignment="1" applyProtection="1">
      <alignment horizontal="center" wrapText="1"/>
      <protection hidden="1"/>
    </xf>
    <xf numFmtId="0" fontId="251" fillId="0" borderId="120" xfId="0" applyFont="1" applyBorder="1" applyAlignment="1" applyProtection="1">
      <alignment horizontal="center"/>
      <protection hidden="1"/>
    </xf>
    <xf numFmtId="0" fontId="125" fillId="0" borderId="80" xfId="0" applyFont="1" applyFill="1" applyBorder="1" applyAlignment="1" applyProtection="1">
      <alignment horizontal="center" vertical="center" wrapText="1"/>
      <protection hidden="1"/>
    </xf>
    <xf numFmtId="0" fontId="125" fillId="0" borderId="114" xfId="0" applyFont="1" applyFill="1" applyBorder="1" applyAlignment="1" applyProtection="1">
      <alignment horizontal="center" vertical="center" wrapText="1"/>
      <protection hidden="1"/>
    </xf>
    <xf numFmtId="0" fontId="114" fillId="0" borderId="79" xfId="0" applyFont="1" applyFill="1" applyBorder="1" applyAlignment="1" applyProtection="1">
      <alignment horizontal="center" wrapText="1"/>
      <protection hidden="1"/>
    </xf>
    <xf numFmtId="0" fontId="114" fillId="0" borderId="124" xfId="0" applyFont="1" applyFill="1" applyBorder="1" applyAlignment="1" applyProtection="1">
      <alignment horizontal="center" wrapText="1"/>
      <protection hidden="1"/>
    </xf>
    <xf numFmtId="2" fontId="125" fillId="0" borderId="81" xfId="0" applyNumberFormat="1" applyFont="1" applyFill="1" applyBorder="1" applyAlignment="1" applyProtection="1">
      <alignment horizontal="center" vertical="center" wrapText="1"/>
      <protection hidden="1"/>
    </xf>
    <xf numFmtId="2" fontId="125" fillId="0" borderId="80" xfId="0" applyNumberFormat="1" applyFont="1" applyFill="1" applyBorder="1" applyAlignment="1" applyProtection="1">
      <alignment horizontal="center" vertical="center" wrapText="1"/>
      <protection hidden="1"/>
    </xf>
    <xf numFmtId="0" fontId="252" fillId="0" borderId="109" xfId="0" applyFont="1" applyFill="1" applyBorder="1" applyAlignment="1" applyProtection="1">
      <alignment horizontal="center" vertical="center" wrapText="1"/>
      <protection hidden="1"/>
    </xf>
    <xf numFmtId="0" fontId="252" fillId="0" borderId="79" xfId="0" applyFont="1" applyFill="1" applyBorder="1" applyAlignment="1" applyProtection="1">
      <alignment horizontal="center" vertical="center" wrapText="1"/>
      <protection hidden="1"/>
    </xf>
    <xf numFmtId="0" fontId="216" fillId="0" borderId="79" xfId="0" applyFont="1" applyBorder="1" applyAlignment="1" applyProtection="1">
      <alignment horizontal="center" vertical="center" wrapText="1"/>
      <protection hidden="1"/>
    </xf>
    <xf numFmtId="0" fontId="216" fillId="0" borderId="124" xfId="0" applyFont="1" applyBorder="1" applyAlignment="1" applyProtection="1">
      <alignment horizontal="center" vertical="center" wrapText="1"/>
      <protection hidden="1"/>
    </xf>
    <xf numFmtId="0" fontId="138" fillId="0" borderId="28" xfId="0" applyFont="1" applyBorder="1" applyAlignment="1" applyProtection="1">
      <alignment horizontal="right" vertical="center" wrapText="1"/>
      <protection hidden="1"/>
    </xf>
    <xf numFmtId="0" fontId="124" fillId="25" borderId="82" xfId="4" applyFont="1" applyFill="1" applyBorder="1" applyAlignment="1" applyProtection="1">
      <alignment horizontal="center" vertical="center" wrapText="1"/>
      <protection locked="0"/>
    </xf>
    <xf numFmtId="0" fontId="124" fillId="25" borderId="138" xfId="4" applyFont="1" applyFill="1" applyBorder="1" applyAlignment="1" applyProtection="1">
      <alignment horizontal="center" vertical="center" wrapText="1"/>
      <protection locked="0"/>
    </xf>
    <xf numFmtId="0" fontId="132" fillId="0" borderId="80" xfId="0" applyNumberFormat="1" applyFont="1" applyFill="1" applyBorder="1" applyAlignment="1" applyProtection="1">
      <alignment horizontal="center" vertical="center" wrapText="1"/>
      <protection hidden="1"/>
    </xf>
    <xf numFmtId="0" fontId="132" fillId="0" borderId="109" xfId="0" applyNumberFormat="1" applyFont="1" applyFill="1" applyBorder="1" applyAlignment="1" applyProtection="1">
      <alignment horizontal="center" vertical="center" wrapText="1"/>
      <protection hidden="1"/>
    </xf>
    <xf numFmtId="0" fontId="5" fillId="0" borderId="213" xfId="0" applyFont="1" applyFill="1" applyBorder="1" applyAlignment="1" applyProtection="1">
      <alignment horizontal="center" vertical="center" wrapText="1"/>
      <protection hidden="1"/>
    </xf>
    <xf numFmtId="0" fontId="5" fillId="0" borderId="82" xfId="0" applyFont="1" applyFill="1" applyBorder="1" applyAlignment="1" applyProtection="1">
      <alignment horizontal="center" vertical="center" wrapText="1"/>
      <protection hidden="1"/>
    </xf>
    <xf numFmtId="0" fontId="5" fillId="0" borderId="113" xfId="0" applyFont="1" applyFill="1" applyBorder="1" applyAlignment="1" applyProtection="1">
      <alignment horizontal="center" vertical="center" wrapText="1"/>
      <protection hidden="1"/>
    </xf>
    <xf numFmtId="0" fontId="5" fillId="0" borderId="119" xfId="0" applyFont="1" applyFill="1" applyBorder="1" applyAlignment="1" applyProtection="1">
      <alignment horizontal="center" vertical="center" wrapText="1"/>
      <protection hidden="1"/>
    </xf>
    <xf numFmtId="0" fontId="5" fillId="0" borderId="111" xfId="0" applyFont="1" applyFill="1" applyBorder="1" applyAlignment="1" applyProtection="1">
      <alignment horizontal="center" vertical="center" wrapText="1"/>
      <protection hidden="1"/>
    </xf>
    <xf numFmtId="0" fontId="5" fillId="0" borderId="123" xfId="0" applyFont="1" applyFill="1" applyBorder="1" applyAlignment="1" applyProtection="1">
      <alignment horizontal="center" vertical="center" wrapText="1"/>
      <protection hidden="1"/>
    </xf>
    <xf numFmtId="0" fontId="5" fillId="0" borderId="79" xfId="0" applyFont="1" applyFill="1" applyBorder="1" applyAlignment="1" applyProtection="1">
      <alignment horizontal="center" vertical="center" wrapText="1"/>
      <protection hidden="1"/>
    </xf>
    <xf numFmtId="0" fontId="5" fillId="0" borderId="214" xfId="0" applyFont="1" applyFill="1" applyBorder="1" applyAlignment="1" applyProtection="1">
      <alignment horizontal="center" vertical="center" wrapText="1"/>
      <protection hidden="1"/>
    </xf>
    <xf numFmtId="0" fontId="5" fillId="0" borderId="128" xfId="0" applyFont="1" applyFill="1" applyBorder="1" applyAlignment="1" applyProtection="1">
      <alignment horizontal="center" vertical="center" wrapText="1"/>
      <protection hidden="1"/>
    </xf>
    <xf numFmtId="0" fontId="30" fillId="0" borderId="112" xfId="0" applyFont="1" applyFill="1" applyBorder="1" applyAlignment="1" applyProtection="1">
      <alignment horizontal="center" vertical="center" wrapText="1"/>
      <protection hidden="1"/>
    </xf>
    <xf numFmtId="0" fontId="30" fillId="0" borderId="118" xfId="0" applyFont="1" applyFill="1" applyBorder="1" applyAlignment="1" applyProtection="1">
      <alignment horizontal="center" vertical="center" wrapText="1"/>
      <protection hidden="1"/>
    </xf>
    <xf numFmtId="0" fontId="30" fillId="0" borderId="110" xfId="0" applyFont="1" applyFill="1" applyBorder="1" applyAlignment="1" applyProtection="1">
      <alignment horizontal="center" vertical="center" wrapText="1"/>
      <protection hidden="1"/>
    </xf>
    <xf numFmtId="0" fontId="30" fillId="0" borderId="129" xfId="0" applyFont="1" applyFill="1" applyBorder="1" applyAlignment="1" applyProtection="1">
      <alignment horizontal="center" vertical="center" wrapText="1"/>
      <protection hidden="1"/>
    </xf>
    <xf numFmtId="0" fontId="30" fillId="0" borderId="92" xfId="0" applyFont="1" applyFill="1" applyBorder="1" applyAlignment="1" applyProtection="1">
      <alignment horizontal="center" vertical="center" wrapText="1"/>
      <protection hidden="1"/>
    </xf>
    <xf numFmtId="0" fontId="30" fillId="0" borderId="130" xfId="0" applyFont="1" applyFill="1" applyBorder="1" applyAlignment="1" applyProtection="1">
      <alignment horizontal="center" vertical="center" wrapText="1"/>
      <protection hidden="1"/>
    </xf>
    <xf numFmtId="0" fontId="317" fillId="0" borderId="123" xfId="0" applyFont="1" applyFill="1" applyBorder="1" applyAlignment="1" applyProtection="1">
      <alignment horizontal="right" vertical="center" wrapText="1"/>
      <protection hidden="1"/>
    </xf>
    <xf numFmtId="0" fontId="317" fillId="0" borderId="79" xfId="0" applyFont="1" applyFill="1" applyBorder="1" applyAlignment="1" applyProtection="1">
      <alignment horizontal="right" vertical="center" wrapText="1"/>
      <protection hidden="1"/>
    </xf>
    <xf numFmtId="1" fontId="320" fillId="8" borderId="85" xfId="0" applyNumberFormat="1" applyFont="1" applyFill="1" applyBorder="1" applyAlignment="1" applyProtection="1">
      <alignment horizontal="center" vertical="center" wrapText="1"/>
      <protection hidden="1"/>
    </xf>
    <xf numFmtId="1" fontId="320" fillId="8" borderId="0" xfId="0" applyNumberFormat="1" applyFont="1" applyFill="1" applyBorder="1" applyAlignment="1" applyProtection="1">
      <alignment horizontal="center" vertical="center" wrapText="1"/>
      <protection hidden="1"/>
    </xf>
    <xf numFmtId="1" fontId="320" fillId="8" borderId="90" xfId="0" applyNumberFormat="1" applyFont="1" applyFill="1" applyBorder="1" applyAlignment="1" applyProtection="1">
      <alignment horizontal="center" vertical="center" wrapText="1"/>
      <protection hidden="1"/>
    </xf>
    <xf numFmtId="0" fontId="318" fillId="0" borderId="211" xfId="0" applyFont="1" applyFill="1" applyBorder="1" applyAlignment="1" applyProtection="1">
      <alignment horizontal="right" vertical="center" wrapText="1"/>
      <protection hidden="1"/>
    </xf>
    <xf numFmtId="0" fontId="318" fillId="0" borderId="212" xfId="0" applyFont="1" applyFill="1" applyBorder="1" applyAlignment="1" applyProtection="1">
      <alignment horizontal="right" vertical="center" wrapText="1"/>
      <protection hidden="1"/>
    </xf>
    <xf numFmtId="0" fontId="316" fillId="0" borderId="18" xfId="0" applyFont="1" applyFill="1" applyBorder="1" applyAlignment="1" applyProtection="1">
      <alignment horizontal="center" vertical="center" wrapText="1"/>
      <protection hidden="1"/>
    </xf>
    <xf numFmtId="0" fontId="311" fillId="0" borderId="18" xfId="0" applyFont="1" applyFill="1" applyBorder="1" applyAlignment="1" applyProtection="1">
      <alignment horizontal="center" vertical="center" wrapText="1"/>
      <protection hidden="1"/>
    </xf>
    <xf numFmtId="0" fontId="311" fillId="0" borderId="109" xfId="0" applyFont="1" applyFill="1" applyBorder="1" applyAlignment="1" applyProtection="1">
      <alignment horizontal="center" vertical="center" wrapText="1"/>
      <protection hidden="1"/>
    </xf>
    <xf numFmtId="0" fontId="311" fillId="0" borderId="79" xfId="0" applyFont="1" applyFill="1" applyBorder="1" applyAlignment="1" applyProtection="1">
      <alignment horizontal="center" vertical="center" wrapText="1"/>
      <protection hidden="1"/>
    </xf>
    <xf numFmtId="0" fontId="43" fillId="0" borderId="126" xfId="0" applyFont="1" applyFill="1" applyBorder="1" applyAlignment="1" applyProtection="1">
      <alignment horizontal="left" vertical="center" wrapText="1"/>
      <protection hidden="1"/>
    </xf>
    <xf numFmtId="0" fontId="43" fillId="0" borderId="119" xfId="0" applyFont="1" applyFill="1" applyBorder="1" applyAlignment="1" applyProtection="1">
      <alignment horizontal="left" vertical="center" wrapText="1"/>
      <protection hidden="1"/>
    </xf>
    <xf numFmtId="0" fontId="43" fillId="0" borderId="127" xfId="0" applyFont="1" applyFill="1" applyBorder="1" applyAlignment="1" applyProtection="1">
      <alignment horizontal="left" vertical="center" wrapText="1"/>
      <protection hidden="1"/>
    </xf>
    <xf numFmtId="0" fontId="315" fillId="0" borderId="123" xfId="0" applyFont="1" applyFill="1" applyBorder="1" applyAlignment="1" applyProtection="1">
      <alignment horizontal="right" vertical="center" wrapText="1"/>
      <protection hidden="1"/>
    </xf>
    <xf numFmtId="0" fontId="315" fillId="0" borderId="79" xfId="0" applyFont="1" applyFill="1" applyBorder="1" applyAlignment="1" applyProtection="1">
      <alignment horizontal="right" vertical="center" wrapText="1"/>
      <protection hidden="1"/>
    </xf>
    <xf numFmtId="1" fontId="319" fillId="8" borderId="83" xfId="0" applyNumberFormat="1" applyFont="1" applyFill="1" applyBorder="1" applyAlignment="1" applyProtection="1">
      <alignment horizontal="center" wrapText="1"/>
      <protection hidden="1"/>
    </xf>
    <xf numFmtId="1" fontId="319" fillId="8" borderId="84" xfId="0" applyNumberFormat="1" applyFont="1" applyFill="1" applyBorder="1" applyAlignment="1" applyProtection="1">
      <alignment horizontal="center" wrapText="1"/>
      <protection hidden="1"/>
    </xf>
    <xf numFmtId="1" fontId="319" fillId="8" borderId="215" xfId="0" applyNumberFormat="1" applyFont="1" applyFill="1" applyBorder="1" applyAlignment="1" applyProtection="1">
      <alignment horizontal="center" wrapText="1"/>
      <protection hidden="1"/>
    </xf>
    <xf numFmtId="0" fontId="313" fillId="0" borderId="18" xfId="0" applyFont="1" applyFill="1" applyBorder="1" applyAlignment="1" applyProtection="1">
      <alignment horizontal="center" vertical="center" wrapText="1"/>
      <protection hidden="1"/>
    </xf>
    <xf numFmtId="0" fontId="312" fillId="0" borderId="116" xfId="0" applyFont="1" applyFill="1" applyBorder="1" applyAlignment="1" applyProtection="1">
      <alignment horizontal="center" vertical="center" wrapText="1"/>
      <protection hidden="1"/>
    </xf>
    <xf numFmtId="0" fontId="312" fillId="0" borderId="117" xfId="0" applyFont="1" applyFill="1" applyBorder="1" applyAlignment="1" applyProtection="1">
      <alignment horizontal="center" vertical="center" wrapText="1"/>
      <protection hidden="1"/>
    </xf>
    <xf numFmtId="0" fontId="314" fillId="0" borderId="81" xfId="0" applyFont="1" applyFill="1" applyBorder="1" applyAlignment="1" applyProtection="1">
      <alignment horizontal="center" vertical="center" wrapText="1"/>
      <protection hidden="1"/>
    </xf>
    <xf numFmtId="0" fontId="314" fillId="0" borderId="82" xfId="0" applyFont="1" applyFill="1" applyBorder="1" applyAlignment="1" applyProtection="1">
      <alignment horizontal="center" vertical="center" wrapText="1"/>
      <protection hidden="1"/>
    </xf>
    <xf numFmtId="0" fontId="315" fillId="0" borderId="112" xfId="0" applyFont="1" applyFill="1" applyBorder="1" applyAlignment="1" applyProtection="1">
      <alignment horizontal="center" vertical="center" wrapText="1"/>
      <protection hidden="1"/>
    </xf>
    <xf numFmtId="0" fontId="315" fillId="0" borderId="110" xfId="0" applyFont="1" applyFill="1" applyBorder="1" applyAlignment="1" applyProtection="1">
      <alignment horizontal="center" vertical="center" wrapText="1"/>
      <protection hidden="1"/>
    </xf>
    <xf numFmtId="0" fontId="315" fillId="0" borderId="113" xfId="0" applyFont="1" applyFill="1" applyBorder="1" applyAlignment="1" applyProtection="1">
      <alignment horizontal="center" vertical="center" wrapText="1"/>
      <protection hidden="1"/>
    </xf>
    <xf numFmtId="0" fontId="315" fillId="0" borderId="111" xfId="0" applyFont="1" applyFill="1" applyBorder="1" applyAlignment="1" applyProtection="1">
      <alignment horizontal="center" vertical="center" wrapText="1"/>
      <protection hidden="1"/>
    </xf>
    <xf numFmtId="0" fontId="311" fillId="0" borderId="81" xfId="0" applyFont="1" applyFill="1" applyBorder="1" applyAlignment="1" applyProtection="1">
      <alignment horizontal="center" vertical="center" wrapText="1"/>
      <protection hidden="1"/>
    </xf>
    <xf numFmtId="0" fontId="311" fillId="0" borderId="82" xfId="0" applyFont="1" applyFill="1" applyBorder="1" applyAlignment="1" applyProtection="1">
      <alignment horizontal="center" vertical="center" wrapText="1"/>
      <protection hidden="1"/>
    </xf>
    <xf numFmtId="0" fontId="43" fillId="0" borderId="81" xfId="0" applyFont="1" applyFill="1" applyBorder="1" applyAlignment="1" applyProtection="1">
      <alignment horizontal="center" vertical="center" wrapText="1"/>
      <protection hidden="1"/>
    </xf>
    <xf numFmtId="0" fontId="43" fillId="0" borderId="82" xfId="0" applyFont="1" applyFill="1" applyBorder="1" applyAlignment="1" applyProtection="1">
      <alignment horizontal="center" vertical="center" wrapText="1"/>
      <protection hidden="1"/>
    </xf>
    <xf numFmtId="0" fontId="312" fillId="0" borderId="81" xfId="0" applyFont="1" applyFill="1" applyBorder="1" applyAlignment="1" applyProtection="1">
      <alignment horizontal="center" vertical="center" wrapText="1"/>
      <protection hidden="1"/>
    </xf>
    <xf numFmtId="0" fontId="312" fillId="0" borderId="82" xfId="0" applyFont="1" applyFill="1" applyBorder="1" applyAlignment="1" applyProtection="1">
      <alignment horizontal="center" vertical="center" wrapText="1"/>
      <protection hidden="1"/>
    </xf>
    <xf numFmtId="0" fontId="311" fillId="0" borderId="79" xfId="0" applyFont="1" applyBorder="1" applyAlignment="1" applyProtection="1">
      <alignment horizontal="right" vertical="center" wrapText="1"/>
      <protection hidden="1"/>
    </xf>
    <xf numFmtId="0" fontId="311" fillId="0" borderId="123" xfId="0" applyFont="1" applyFill="1" applyBorder="1" applyAlignment="1" applyProtection="1">
      <alignment horizontal="right" vertical="top" wrapText="1"/>
      <protection hidden="1"/>
    </xf>
    <xf numFmtId="0" fontId="311" fillId="0" borderId="79" xfId="0" applyFont="1" applyFill="1" applyBorder="1" applyAlignment="1" applyProtection="1">
      <alignment horizontal="right" vertical="top" wrapText="1"/>
      <protection hidden="1"/>
    </xf>
    <xf numFmtId="0" fontId="121" fillId="0" borderId="120" xfId="0" applyFont="1" applyBorder="1" applyAlignment="1" applyProtection="1">
      <alignment horizontal="center"/>
      <protection hidden="1"/>
    </xf>
    <xf numFmtId="0" fontId="309" fillId="0" borderId="121" xfId="0" applyFont="1" applyBorder="1" applyAlignment="1" applyProtection="1">
      <alignment horizontal="center" vertical="center"/>
      <protection hidden="1"/>
    </xf>
    <xf numFmtId="0" fontId="309" fillId="0" borderId="22" xfId="0" applyFont="1" applyBorder="1" applyAlignment="1" applyProtection="1">
      <alignment horizontal="center" vertical="center"/>
      <protection hidden="1"/>
    </xf>
    <xf numFmtId="0" fontId="309" fillId="0" borderId="122" xfId="0" applyFont="1" applyBorder="1" applyAlignment="1" applyProtection="1">
      <alignment horizontal="center" vertical="center"/>
      <protection hidden="1"/>
    </xf>
    <xf numFmtId="0" fontId="311" fillId="0" borderId="123" xfId="0" applyNumberFormat="1" applyFont="1" applyFill="1" applyBorder="1" applyAlignment="1" applyProtection="1">
      <alignment horizontal="center" vertical="top" wrapText="1"/>
      <protection hidden="1"/>
    </xf>
    <xf numFmtId="0" fontId="311" fillId="0" borderId="79" xfId="0" applyNumberFormat="1" applyFont="1" applyFill="1" applyBorder="1" applyAlignment="1" applyProtection="1">
      <alignment horizontal="center" vertical="top" wrapText="1"/>
      <protection hidden="1"/>
    </xf>
    <xf numFmtId="0" fontId="11" fillId="0" borderId="79" xfId="0" applyNumberFormat="1" applyFont="1" applyFill="1" applyBorder="1" applyAlignment="1" applyProtection="1">
      <alignment horizontal="center" vertical="top" wrapText="1"/>
      <protection hidden="1"/>
    </xf>
    <xf numFmtId="0" fontId="11" fillId="0" borderId="132" xfId="0" applyNumberFormat="1" applyFont="1" applyFill="1" applyBorder="1" applyAlignment="1" applyProtection="1">
      <alignment horizontal="center" vertical="top" wrapText="1"/>
      <protection hidden="1"/>
    </xf>
    <xf numFmtId="0" fontId="11" fillId="0" borderId="140" xfId="0" applyNumberFormat="1" applyFont="1" applyFill="1" applyBorder="1" applyAlignment="1" applyProtection="1">
      <alignment horizontal="center" vertical="top" wrapText="1"/>
      <protection hidden="1"/>
    </xf>
    <xf numFmtId="0" fontId="11" fillId="0" borderId="18" xfId="0" applyNumberFormat="1" applyFont="1" applyFill="1" applyBorder="1" applyAlignment="1" applyProtection="1">
      <alignment horizontal="center" vertical="top" wrapText="1"/>
      <protection hidden="1"/>
    </xf>
    <xf numFmtId="0" fontId="311" fillId="0" borderId="82" xfId="0" applyFont="1" applyBorder="1" applyAlignment="1" applyProtection="1">
      <alignment horizontal="right" vertical="center" wrapText="1"/>
      <protection hidden="1"/>
    </xf>
    <xf numFmtId="0" fontId="142" fillId="0" borderId="64" xfId="0" applyFont="1" applyBorder="1" applyAlignment="1" applyProtection="1">
      <alignment horizontal="center"/>
      <protection hidden="1"/>
    </xf>
    <xf numFmtId="0" fontId="142" fillId="0" borderId="65" xfId="0" applyFont="1" applyBorder="1" applyAlignment="1" applyProtection="1">
      <alignment horizontal="center"/>
      <protection hidden="1"/>
    </xf>
    <xf numFmtId="0" fontId="142" fillId="0" borderId="66" xfId="0" applyFont="1" applyBorder="1" applyAlignment="1" applyProtection="1">
      <alignment horizontal="center"/>
      <protection hidden="1"/>
    </xf>
    <xf numFmtId="0" fontId="218" fillId="0" borderId="0" xfId="0" applyFont="1" applyBorder="1" applyAlignment="1" applyProtection="1">
      <alignment horizontal="right" vertical="center"/>
      <protection hidden="1"/>
    </xf>
    <xf numFmtId="0" fontId="269" fillId="0" borderId="0" xfId="0" applyFont="1" applyBorder="1" applyAlignment="1" applyProtection="1">
      <alignment horizontal="center" vertical="center"/>
      <protection hidden="1"/>
    </xf>
    <xf numFmtId="0" fontId="269" fillId="0" borderId="68" xfId="0" applyFont="1" applyBorder="1" applyAlignment="1" applyProtection="1">
      <alignment horizontal="center" vertical="center"/>
      <protection hidden="1"/>
    </xf>
    <xf numFmtId="0" fontId="268" fillId="0" borderId="67" xfId="0" applyFont="1" applyBorder="1" applyAlignment="1" applyProtection="1">
      <alignment horizontal="center"/>
      <protection hidden="1"/>
    </xf>
    <xf numFmtId="0" fontId="268" fillId="0" borderId="0" xfId="0" applyFont="1" applyBorder="1" applyAlignment="1" applyProtection="1">
      <alignment horizontal="center"/>
      <protection hidden="1"/>
    </xf>
    <xf numFmtId="0" fontId="268" fillId="0" borderId="68" xfId="0" applyFont="1" applyBorder="1" applyAlignment="1" applyProtection="1">
      <alignment horizontal="center"/>
      <protection hidden="1"/>
    </xf>
    <xf numFmtId="0" fontId="264" fillId="0" borderId="0" xfId="0" applyFont="1" applyBorder="1" applyAlignment="1" applyProtection="1">
      <alignment horizontal="center"/>
      <protection hidden="1"/>
    </xf>
    <xf numFmtId="0" fontId="265" fillId="0" borderId="67" xfId="0" applyFont="1" applyBorder="1" applyAlignment="1" applyProtection="1">
      <alignment horizontal="right" vertical="center"/>
      <protection hidden="1"/>
    </xf>
    <xf numFmtId="0" fontId="265" fillId="0" borderId="0" xfId="0" applyFont="1" applyBorder="1" applyAlignment="1" applyProtection="1">
      <alignment horizontal="right" vertical="center"/>
      <protection hidden="1"/>
    </xf>
    <xf numFmtId="0" fontId="266" fillId="0" borderId="0" xfId="0" applyFont="1" applyBorder="1" applyAlignment="1" applyProtection="1">
      <alignment horizontal="center"/>
      <protection hidden="1"/>
    </xf>
    <xf numFmtId="0" fontId="263" fillId="0" borderId="67" xfId="0" applyFont="1" applyBorder="1" applyAlignment="1" applyProtection="1">
      <alignment horizontal="center"/>
      <protection hidden="1"/>
    </xf>
    <xf numFmtId="0" fontId="263" fillId="0" borderId="0" xfId="0" applyFont="1" applyBorder="1" applyAlignment="1" applyProtection="1">
      <alignment horizontal="center"/>
      <protection hidden="1"/>
    </xf>
    <xf numFmtId="0" fontId="263" fillId="0" borderId="68" xfId="0" applyFont="1" applyBorder="1" applyAlignment="1" applyProtection="1">
      <alignment horizontal="center"/>
      <protection hidden="1"/>
    </xf>
    <xf numFmtId="0" fontId="122" fillId="0" borderId="86" xfId="0" applyFont="1" applyBorder="1" applyAlignment="1" applyProtection="1">
      <alignment horizontal="center" vertical="center" wrapText="1"/>
      <protection hidden="1"/>
    </xf>
    <xf numFmtId="0" fontId="122" fillId="0" borderId="87" xfId="0" applyFont="1" applyBorder="1" applyAlignment="1" applyProtection="1">
      <alignment horizontal="center" vertical="center" wrapText="1"/>
      <protection hidden="1"/>
    </xf>
    <xf numFmtId="0" fontId="122" fillId="0" borderId="88" xfId="0" applyFont="1" applyBorder="1" applyAlignment="1" applyProtection="1">
      <alignment horizontal="center" vertical="center" wrapText="1"/>
      <protection hidden="1"/>
    </xf>
    <xf numFmtId="0" fontId="122" fillId="0" borderId="89" xfId="0" applyFont="1" applyBorder="1" applyAlignment="1" applyProtection="1">
      <alignment horizontal="center" vertical="center" wrapText="1"/>
      <protection hidden="1"/>
    </xf>
    <xf numFmtId="0" fontId="122" fillId="0" borderId="90" xfId="0" applyFont="1" applyBorder="1" applyAlignment="1" applyProtection="1">
      <alignment horizontal="center" vertical="center" wrapText="1"/>
      <protection hidden="1"/>
    </xf>
    <xf numFmtId="0" fontId="122" fillId="0" borderId="91" xfId="0" applyFont="1" applyBorder="1" applyAlignment="1" applyProtection="1">
      <alignment horizontal="center" vertical="center" wrapText="1"/>
      <protection hidden="1"/>
    </xf>
    <xf numFmtId="0" fontId="122" fillId="0" borderId="92" xfId="0" applyFont="1" applyBorder="1" applyAlignment="1" applyProtection="1">
      <alignment horizontal="center" vertical="center" wrapText="1"/>
      <protection hidden="1"/>
    </xf>
    <xf numFmtId="0" fontId="122" fillId="0" borderId="93" xfId="0" applyFont="1" applyBorder="1" applyAlignment="1" applyProtection="1">
      <alignment horizontal="center" vertical="center" wrapText="1"/>
      <protection hidden="1"/>
    </xf>
    <xf numFmtId="0" fontId="269" fillId="0" borderId="0" xfId="0" applyFont="1" applyBorder="1" applyAlignment="1" applyProtection="1">
      <alignment horizontal="center"/>
      <protection hidden="1"/>
    </xf>
    <xf numFmtId="0" fontId="218" fillId="0" borderId="0" xfId="0" applyFont="1" applyBorder="1" applyAlignment="1" applyProtection="1">
      <alignment horizontal="center"/>
      <protection hidden="1"/>
    </xf>
    <xf numFmtId="0" fontId="218" fillId="0" borderId="68" xfId="0" applyFont="1" applyBorder="1" applyAlignment="1" applyProtection="1">
      <alignment horizontal="center"/>
      <protection hidden="1"/>
    </xf>
    <xf numFmtId="0" fontId="267" fillId="0" borderId="0" xfId="0" applyFont="1" applyBorder="1" applyAlignment="1" applyProtection="1">
      <alignment horizontal="center"/>
      <protection hidden="1"/>
    </xf>
    <xf numFmtId="0" fontId="265" fillId="0" borderId="0" xfId="0" applyFont="1" applyBorder="1" applyAlignment="1" applyProtection="1">
      <alignment horizontal="center" vertical="center"/>
      <protection hidden="1"/>
    </xf>
    <xf numFmtId="0" fontId="273" fillId="0" borderId="0" xfId="0" applyFont="1" applyBorder="1" applyAlignment="1" applyProtection="1">
      <alignment horizontal="left" vertical="center"/>
      <protection hidden="1"/>
    </xf>
    <xf numFmtId="0" fontId="273" fillId="0" borderId="68" xfId="0" applyFont="1" applyBorder="1" applyAlignment="1" applyProtection="1">
      <alignment horizontal="left" vertical="center"/>
      <protection hidden="1"/>
    </xf>
    <xf numFmtId="0" fontId="145" fillId="0" borderId="67" xfId="0" applyFont="1" applyBorder="1" applyAlignment="1" applyProtection="1">
      <alignment horizontal="right" vertical="center"/>
      <protection hidden="1"/>
    </xf>
    <xf numFmtId="0" fontId="145" fillId="0" borderId="0" xfId="0" applyFont="1" applyBorder="1" applyAlignment="1" applyProtection="1">
      <alignment horizontal="right" vertical="center"/>
      <protection hidden="1"/>
    </xf>
    <xf numFmtId="170" fontId="272" fillId="0" borderId="0" xfId="0" applyNumberFormat="1" applyFont="1" applyBorder="1" applyAlignment="1" applyProtection="1">
      <alignment horizontal="center" vertical="center"/>
      <protection locked="0"/>
    </xf>
    <xf numFmtId="170" fontId="129" fillId="0" borderId="67" xfId="0" applyNumberFormat="1" applyFont="1" applyBorder="1" applyAlignment="1" applyProtection="1">
      <alignment horizontal="center"/>
      <protection hidden="1"/>
    </xf>
    <xf numFmtId="170" fontId="129" fillId="0" borderId="0" xfId="0" applyNumberFormat="1" applyFont="1" applyBorder="1" applyAlignment="1" applyProtection="1">
      <alignment horizontal="center"/>
      <protection hidden="1"/>
    </xf>
    <xf numFmtId="0" fontId="218" fillId="0" borderId="67" xfId="0" applyFont="1" applyBorder="1" applyAlignment="1" applyProtection="1">
      <alignment horizontal="center"/>
      <protection hidden="1"/>
    </xf>
    <xf numFmtId="0" fontId="218" fillId="0" borderId="67" xfId="0" applyFont="1" applyBorder="1" applyAlignment="1" applyProtection="1">
      <alignment horizontal="left" vertical="center"/>
      <protection hidden="1"/>
    </xf>
    <xf numFmtId="0" fontId="218" fillId="0" borderId="0" xfId="0" applyFont="1" applyBorder="1" applyAlignment="1" applyProtection="1">
      <alignment horizontal="left" vertical="center"/>
      <protection hidden="1"/>
    </xf>
    <xf numFmtId="0" fontId="269" fillId="0" borderId="67" xfId="0" applyFont="1" applyBorder="1" applyAlignment="1" applyProtection="1">
      <alignment horizontal="center"/>
      <protection hidden="1"/>
    </xf>
    <xf numFmtId="0" fontId="248" fillId="0" borderId="0" xfId="0" applyFont="1" applyBorder="1" applyAlignment="1" applyProtection="1">
      <alignment horizontal="center"/>
      <protection hidden="1"/>
    </xf>
    <xf numFmtId="0" fontId="248" fillId="0" borderId="68" xfId="0" applyFont="1" applyBorder="1" applyAlignment="1" applyProtection="1">
      <alignment horizontal="center"/>
      <protection hidden="1"/>
    </xf>
    <xf numFmtId="0" fontId="24" fillId="14" borderId="13" xfId="0" applyFont="1" applyFill="1" applyBorder="1" applyAlignment="1" applyProtection="1">
      <alignment horizontal="center" vertical="center"/>
      <protection hidden="1"/>
    </xf>
    <xf numFmtId="0" fontId="21" fillId="0" borderId="42" xfId="0" applyFont="1" applyBorder="1" applyAlignment="1" applyProtection="1">
      <alignment horizontal="center" vertical="center"/>
      <protection hidden="1"/>
    </xf>
    <xf numFmtId="0" fontId="21" fillId="0" borderId="43" xfId="0" applyFont="1" applyBorder="1" applyAlignment="1" applyProtection="1">
      <alignment horizontal="center" vertical="center"/>
      <protection hidden="1"/>
    </xf>
    <xf numFmtId="172" fontId="135" fillId="8" borderId="18" xfId="0" applyNumberFormat="1" applyFont="1" applyFill="1" applyBorder="1" applyAlignment="1" applyProtection="1">
      <alignment horizontal="center" vertical="center" wrapText="1"/>
      <protection hidden="1"/>
    </xf>
    <xf numFmtId="0" fontId="127" fillId="0" borderId="18" xfId="0" applyFont="1" applyFill="1" applyBorder="1" applyAlignment="1" applyProtection="1">
      <alignment horizontal="center" vertical="center" wrapText="1"/>
      <protection hidden="1"/>
    </xf>
    <xf numFmtId="0" fontId="210" fillId="0" borderId="112" xfId="0" applyFont="1" applyFill="1" applyBorder="1" applyAlignment="1" applyProtection="1">
      <alignment horizontal="center" vertical="center" wrapText="1"/>
      <protection hidden="1"/>
    </xf>
    <xf numFmtId="0" fontId="210" fillId="0" borderId="221" xfId="0" applyFont="1" applyFill="1" applyBorder="1" applyAlignment="1" applyProtection="1">
      <alignment horizontal="center" vertical="center" wrapText="1"/>
      <protection hidden="1"/>
    </xf>
    <xf numFmtId="0" fontId="210" fillId="0" borderId="222" xfId="0" applyFont="1" applyFill="1" applyBorder="1" applyAlignment="1" applyProtection="1">
      <alignment horizontal="center" vertical="center" wrapText="1"/>
      <protection hidden="1"/>
    </xf>
    <xf numFmtId="0" fontId="210" fillId="0" borderId="90" xfId="0" applyFont="1" applyFill="1" applyBorder="1" applyAlignment="1" applyProtection="1">
      <alignment horizontal="center" vertical="center" wrapText="1"/>
      <protection hidden="1"/>
    </xf>
    <xf numFmtId="0" fontId="210" fillId="0" borderId="113" xfId="0" applyFont="1" applyFill="1" applyBorder="1" applyAlignment="1" applyProtection="1">
      <alignment horizontal="center" vertical="center" wrapText="1"/>
      <protection hidden="1"/>
    </xf>
    <xf numFmtId="0" fontId="210" fillId="0" borderId="127" xfId="0" applyFont="1" applyFill="1" applyBorder="1" applyAlignment="1" applyProtection="1">
      <alignment horizontal="center" vertical="center" wrapText="1"/>
      <protection hidden="1"/>
    </xf>
    <xf numFmtId="1" fontId="325" fillId="0" borderId="80" xfId="0" applyNumberFormat="1" applyFont="1" applyFill="1" applyBorder="1" applyAlignment="1" applyProtection="1">
      <alignment horizontal="center" vertical="center" wrapText="1"/>
      <protection hidden="1"/>
    </xf>
    <xf numFmtId="1" fontId="325" fillId="0" borderId="223" xfId="0" applyNumberFormat="1" applyFont="1" applyFill="1" applyBorder="1" applyAlignment="1" applyProtection="1">
      <alignment horizontal="center" vertical="center" wrapText="1"/>
      <protection hidden="1"/>
    </xf>
    <xf numFmtId="1" fontId="325" fillId="0" borderId="224" xfId="0" applyNumberFormat="1" applyFont="1" applyFill="1" applyBorder="1" applyAlignment="1" applyProtection="1">
      <alignment horizontal="center" vertical="center" wrapText="1"/>
      <protection hidden="1"/>
    </xf>
    <xf numFmtId="1" fontId="325" fillId="0" borderId="225" xfId="0" applyNumberFormat="1" applyFont="1" applyFill="1" applyBorder="1" applyAlignment="1" applyProtection="1">
      <alignment horizontal="center" vertical="center" wrapText="1"/>
      <protection hidden="1"/>
    </xf>
    <xf numFmtId="1" fontId="326" fillId="0" borderId="224" xfId="0" applyNumberFormat="1" applyFont="1" applyFill="1" applyBorder="1" applyAlignment="1" applyProtection="1">
      <alignment horizontal="center" vertical="center" wrapText="1"/>
      <protection hidden="1"/>
    </xf>
    <xf numFmtId="1" fontId="326" fillId="0" borderId="225" xfId="0" applyNumberFormat="1" applyFont="1" applyFill="1" applyBorder="1" applyAlignment="1" applyProtection="1">
      <alignment horizontal="center" vertical="center" wrapText="1"/>
      <protection hidden="1"/>
    </xf>
    <xf numFmtId="1" fontId="327" fillId="0" borderId="79" xfId="0" applyNumberFormat="1" applyFont="1" applyFill="1" applyBorder="1" applyAlignment="1" applyProtection="1">
      <alignment horizontal="center" vertical="center" wrapText="1"/>
      <protection hidden="1"/>
    </xf>
    <xf numFmtId="1" fontId="327" fillId="0" borderId="81" xfId="0" applyNumberFormat="1" applyFont="1" applyFill="1" applyBorder="1" applyAlignment="1" applyProtection="1">
      <alignment horizontal="center" vertical="center" wrapText="1"/>
      <protection hidden="1"/>
    </xf>
    <xf numFmtId="0" fontId="7" fillId="0" borderId="123" xfId="0" applyFont="1" applyFill="1" applyBorder="1" applyAlignment="1" applyProtection="1">
      <alignment horizontal="left" vertical="center" wrapText="1"/>
      <protection hidden="1"/>
    </xf>
    <xf numFmtId="0" fontId="7" fillId="0" borderId="79" xfId="0" applyFont="1" applyFill="1" applyBorder="1" applyAlignment="1" applyProtection="1">
      <alignment horizontal="left" vertical="center" wrapText="1"/>
      <protection hidden="1"/>
    </xf>
    <xf numFmtId="0" fontId="328" fillId="0" borderId="123" xfId="0" applyFont="1" applyFill="1" applyBorder="1" applyAlignment="1" applyProtection="1">
      <alignment horizontal="left" vertical="center" wrapText="1"/>
      <protection hidden="1"/>
    </xf>
    <xf numFmtId="0" fontId="328" fillId="0" borderId="79" xfId="0" applyFont="1" applyFill="1" applyBorder="1" applyAlignment="1" applyProtection="1">
      <alignment horizontal="left" vertical="center" wrapText="1"/>
      <protection hidden="1"/>
    </xf>
    <xf numFmtId="0" fontId="5" fillId="0" borderId="112" xfId="0" applyFont="1" applyFill="1" applyBorder="1" applyAlignment="1" applyProtection="1">
      <alignment horizontal="center" vertical="center" wrapText="1"/>
      <protection hidden="1"/>
    </xf>
    <xf numFmtId="0" fontId="5" fillId="0" borderId="221" xfId="0" applyFont="1" applyFill="1" applyBorder="1" applyAlignment="1" applyProtection="1">
      <alignment horizontal="center" vertical="center" wrapText="1"/>
      <protection hidden="1"/>
    </xf>
    <xf numFmtId="0" fontId="5" fillId="0" borderId="222" xfId="0" applyFont="1" applyFill="1" applyBorder="1" applyAlignment="1" applyProtection="1">
      <alignment horizontal="center" vertical="center" wrapText="1"/>
      <protection hidden="1"/>
    </xf>
    <xf numFmtId="0" fontId="5" fillId="0" borderId="90" xfId="0" applyFont="1" applyFill="1" applyBorder="1" applyAlignment="1" applyProtection="1">
      <alignment horizontal="center" vertical="center" wrapText="1"/>
      <protection hidden="1"/>
    </xf>
    <xf numFmtId="0" fontId="5" fillId="0" borderId="127" xfId="0" applyFont="1" applyFill="1" applyBorder="1" applyAlignment="1" applyProtection="1">
      <alignment horizontal="center" vertical="center" wrapText="1"/>
      <protection hidden="1"/>
    </xf>
  </cellXfs>
  <cellStyles count="6">
    <cellStyle name="Hyperlink" xfId="1" builtinId="8"/>
    <cellStyle name="Normal" xfId="0" builtinId="0"/>
    <cellStyle name="Normal 2" xfId="4"/>
    <cellStyle name="Normal 3" xfId="3"/>
    <cellStyle name="Normal_Sheet2" xfId="2"/>
    <cellStyle name="Percent" xfId="5" builtinId="5"/>
  </cellStyles>
  <dxfs count="1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color rgb="FFBF11B3"/>
      </font>
    </dxf>
    <dxf>
      <font>
        <b/>
        <i val="0"/>
        <color rgb="FF0000FF"/>
      </font>
    </dxf>
    <dxf>
      <font>
        <condense val="0"/>
        <extend val="0"/>
        <color rgb="FF9C0006"/>
      </font>
      <fill>
        <patternFill>
          <bgColor rgb="FFFFC7CE"/>
        </patternFill>
      </fill>
    </dxf>
    <dxf>
      <fill>
        <patternFill>
          <bgColor rgb="FFE0C1FF"/>
        </patternFill>
      </fill>
    </dxf>
    <dxf>
      <fill>
        <patternFill>
          <bgColor rgb="FFFFD3A7"/>
        </patternFill>
      </fill>
    </dxf>
    <dxf>
      <font>
        <condense val="0"/>
        <extend val="0"/>
        <color rgb="FF9C0006"/>
      </font>
      <fill>
        <patternFill>
          <bgColor rgb="FFFFC7CE"/>
        </patternFill>
      </fill>
    </dxf>
    <dxf>
      <font>
        <color theme="0"/>
      </font>
    </dxf>
    <dxf>
      <font>
        <color theme="0"/>
      </font>
    </dxf>
    <dxf>
      <font>
        <color theme="0"/>
      </font>
    </dxf>
    <dxf>
      <fill>
        <patternFill>
          <bgColor rgb="FFE0C1FF"/>
        </patternFill>
      </fill>
    </dxf>
    <dxf>
      <fill>
        <patternFill>
          <bgColor rgb="FFFFD3A7"/>
        </patternFill>
      </fill>
    </dxf>
    <dxf>
      <font>
        <condense val="0"/>
        <extend val="0"/>
        <color rgb="FF9C0006"/>
      </font>
      <fill>
        <patternFill>
          <bgColor rgb="FFFFC7CE"/>
        </patternFill>
      </fill>
    </dxf>
    <dxf>
      <font>
        <color theme="0"/>
      </font>
    </dxf>
    <dxf>
      <font>
        <color theme="0"/>
      </font>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font>
      <fill>
        <patternFill patternType="none">
          <fgColor indexed="64"/>
          <bgColor auto="1"/>
        </patternFill>
      </fill>
    </dxf>
    <dxf>
      <fill>
        <patternFill>
          <bgColor rgb="FFFFD5FF"/>
        </patternFill>
      </fill>
    </dxf>
    <dxf>
      <font>
        <color rgb="FF0000FF"/>
      </font>
    </dxf>
    <dxf>
      <font>
        <b/>
        <i val="0"/>
        <color rgb="FF0000FF"/>
      </font>
    </dxf>
    <dxf>
      <font>
        <b/>
        <i val="0"/>
        <color rgb="FFBF11B3"/>
      </font>
    </dxf>
    <dxf>
      <font>
        <b/>
        <i val="0"/>
        <color rgb="FF00B0F0"/>
      </font>
    </dxf>
    <dxf>
      <font>
        <b/>
        <i val="0"/>
        <color theme="6" tint="-0.499984740745262"/>
      </font>
      <fill>
        <patternFill patternType="none">
          <fgColor indexed="64"/>
          <bgColor auto="1"/>
        </patternFill>
      </fill>
    </dxf>
    <dxf>
      <font>
        <b/>
        <i val="0"/>
        <color rgb="FF00B050"/>
      </font>
      <fill>
        <patternFill patternType="none">
          <bgColor auto="1"/>
        </patternFill>
      </fill>
    </dxf>
    <dxf>
      <fill>
        <patternFill>
          <bgColor rgb="FFFFFF99"/>
        </patternFill>
      </fill>
    </dxf>
    <dxf>
      <font>
        <condense val="0"/>
        <extend val="0"/>
        <color rgb="FF9C0006"/>
      </font>
      <fill>
        <patternFill>
          <bgColor rgb="FFFFC7CE"/>
        </patternFill>
      </fill>
    </dxf>
    <dxf>
      <font>
        <color theme="0"/>
      </font>
    </dxf>
    <dxf>
      <font>
        <color theme="0"/>
      </font>
    </dxf>
    <dxf>
      <font>
        <color rgb="FFFF0000"/>
      </font>
      <fill>
        <patternFill>
          <bgColor rgb="FFFFFF66"/>
        </patternFill>
      </fill>
    </dxf>
    <dxf>
      <font>
        <color rgb="FFFF0000"/>
      </font>
    </dxf>
    <dxf>
      <font>
        <color rgb="FFFF0000"/>
      </font>
      <fill>
        <patternFill>
          <bgColor rgb="FFFFFF99"/>
        </patternFill>
      </fill>
    </dxf>
    <dxf>
      <font>
        <color rgb="FFFF0000"/>
      </font>
      <fill>
        <patternFill>
          <bgColor rgb="FFFFFF99"/>
        </patternFill>
      </fill>
    </dxf>
    <dxf>
      <font>
        <color theme="0"/>
      </font>
    </dxf>
    <dxf>
      <font>
        <condense val="0"/>
        <extend val="0"/>
        <color rgb="FF9C0006"/>
      </font>
      <fill>
        <patternFill>
          <bgColor rgb="FFFFC7CE"/>
        </patternFill>
      </fill>
    </dxf>
    <dxf>
      <font>
        <color rgb="FFFF0000"/>
      </font>
      <fill>
        <patternFill>
          <bgColor rgb="FFFFFF99"/>
        </patternFill>
      </fill>
    </dxf>
    <dxf>
      <font>
        <color rgb="FF0000FF"/>
      </font>
      <fill>
        <patternFill>
          <bgColor theme="8" tint="0.79998168889431442"/>
        </patternFill>
      </fill>
    </dxf>
    <dxf>
      <font>
        <color rgb="FF0000FF"/>
      </font>
      <fill>
        <patternFill>
          <bgColor rgb="FFFFFF99"/>
        </patternFill>
      </fill>
    </dxf>
    <dxf>
      <font>
        <color rgb="FFFF3399"/>
      </font>
      <fill>
        <patternFill>
          <bgColor theme="9" tint="0.79998168889431442"/>
        </patternFill>
      </fill>
    </dxf>
    <dxf>
      <font>
        <b/>
        <i val="0"/>
        <color rgb="FF00B050"/>
      </font>
    </dxf>
    <dxf>
      <font>
        <color theme="8" tint="0.39994506668294322"/>
      </font>
    </dxf>
    <dxf>
      <font>
        <color theme="7" tint="0.59996337778862885"/>
      </font>
    </dxf>
    <dxf>
      <font>
        <color theme="5" tint="0.59996337778862885"/>
      </font>
    </dxf>
    <dxf>
      <font>
        <b/>
        <i val="0"/>
        <color theme="6" tint="0.39991454817346722"/>
      </font>
      <fill>
        <patternFill>
          <fgColor auto="1"/>
          <bgColor theme="0"/>
        </patternFill>
      </fill>
    </dxf>
    <dxf>
      <font>
        <color theme="0"/>
      </font>
    </dxf>
    <dxf>
      <font>
        <color theme="0"/>
      </font>
    </dxf>
    <dxf>
      <font>
        <color theme="0"/>
      </font>
    </dxf>
    <dxf>
      <font>
        <color rgb="FFFF0000"/>
      </font>
    </dxf>
    <dxf>
      <font>
        <color theme="0"/>
      </font>
    </dxf>
    <dxf>
      <font>
        <color auto="1"/>
      </font>
    </dxf>
    <dxf>
      <font>
        <b/>
        <i val="0"/>
        <color rgb="FFBF11B3"/>
      </font>
      <fill>
        <patternFill>
          <bgColor theme="6" tint="0.39994506668294322"/>
        </patternFill>
      </fill>
    </dxf>
    <dxf>
      <fill>
        <patternFill>
          <bgColor theme="5" tint="0.79998168889431442"/>
        </patternFill>
      </fill>
    </dxf>
    <dxf>
      <font>
        <color rgb="FFFF0000"/>
      </font>
    </dxf>
    <dxf>
      <fill>
        <patternFill>
          <bgColor theme="6" tint="0.39994506668294322"/>
        </patternFill>
      </fill>
    </dxf>
    <dxf>
      <fill>
        <patternFill>
          <bgColor rgb="FFFFFF99"/>
        </patternFill>
      </fill>
    </dxf>
    <dxf>
      <fill>
        <patternFill>
          <bgColor rgb="FFFFFF99"/>
        </patternFill>
      </fill>
    </dxf>
    <dxf>
      <fill>
        <patternFill>
          <bgColor rgb="FFFFFF99"/>
        </patternFill>
      </fill>
    </dxf>
    <dxf>
      <font>
        <color rgb="FFFF33CC"/>
      </font>
    </dxf>
    <dxf>
      <font>
        <color rgb="FFFF33CC"/>
      </font>
    </dxf>
    <dxf>
      <font>
        <color rgb="FF0000FF"/>
      </font>
    </dxf>
    <dxf>
      <font>
        <color rgb="FFFF0000"/>
      </font>
    </dxf>
    <dxf>
      <font>
        <color rgb="FF339933"/>
      </font>
    </dxf>
    <dxf>
      <font>
        <condense val="0"/>
        <extend val="0"/>
        <color rgb="FF9C6500"/>
      </font>
      <fill>
        <patternFill>
          <bgColor rgb="FFFFEB9C"/>
        </patternFill>
      </fill>
    </dxf>
    <dxf>
      <font>
        <condense val="0"/>
        <extend val="0"/>
        <color auto="1"/>
      </font>
    </dxf>
    <dxf>
      <font>
        <color rgb="FF009900"/>
      </font>
    </dxf>
    <dxf>
      <font>
        <color rgb="FF0000FF"/>
      </font>
    </dxf>
    <dxf>
      <font>
        <color rgb="FFFF0000"/>
      </font>
    </dxf>
    <dxf>
      <font>
        <color rgb="FFFF0000"/>
      </font>
    </dxf>
    <dxf>
      <font>
        <color rgb="FFFF0000"/>
      </font>
    </dxf>
    <dxf>
      <font>
        <color rgb="FF0000FF"/>
      </font>
    </dxf>
    <dxf>
      <font>
        <condense val="0"/>
        <extend val="0"/>
        <color rgb="FF9C0006"/>
      </font>
      <fill>
        <patternFill>
          <bgColor rgb="FFFFC7CE"/>
        </patternFill>
      </fill>
    </dxf>
    <dxf>
      <font>
        <condense val="0"/>
        <extend val="0"/>
        <color rgb="FF006100"/>
      </font>
      <fill>
        <patternFill>
          <bgColor rgb="FFC6EFCE"/>
        </patternFill>
      </fill>
    </dxf>
    <dxf>
      <font>
        <color rgb="FF0000FF"/>
      </font>
      <fill>
        <patternFill>
          <bgColor theme="3" tint="0.79998168889431442"/>
        </patternFill>
      </fill>
    </dxf>
    <dxf>
      <font>
        <color rgb="FFFF0000"/>
      </font>
      <fill>
        <patternFill>
          <bgColor rgb="FFFFFF99"/>
        </patternFill>
      </fill>
    </dxf>
    <dxf>
      <font>
        <color theme="0"/>
      </font>
    </dxf>
    <dxf>
      <font>
        <color auto="1"/>
      </font>
    </dxf>
    <dxf>
      <font>
        <b/>
        <i val="0"/>
        <color rgb="FF008000"/>
      </font>
    </dxf>
    <dxf>
      <font>
        <color rgb="FFFF0000"/>
      </font>
    </dxf>
    <dxf>
      <font>
        <color rgb="FF663300"/>
      </font>
      <fill>
        <patternFill>
          <bgColor rgb="FFFFCCFF"/>
        </patternFill>
      </fill>
    </dxf>
    <dxf>
      <font>
        <color rgb="FFFF0000"/>
      </font>
      <fill>
        <patternFill>
          <bgColor rgb="FFFFFF66"/>
        </patternFill>
      </fill>
    </dxf>
    <dxf>
      <font>
        <color rgb="FFFF0000"/>
      </font>
    </dxf>
    <dxf>
      <font>
        <color rgb="FFFF0000"/>
      </font>
      <fill>
        <patternFill>
          <bgColor rgb="FFFFFF99"/>
        </patternFill>
      </fill>
    </dxf>
    <dxf>
      <font>
        <color rgb="FFFF0000"/>
      </font>
      <fill>
        <patternFill>
          <bgColor rgb="FFFFFF99"/>
        </patternFill>
      </fill>
    </dxf>
    <dxf>
      <font>
        <condense val="0"/>
        <extend val="0"/>
        <color rgb="FF9C0006"/>
      </font>
      <fill>
        <patternFill>
          <bgColor rgb="FFFFC7CE"/>
        </patternFill>
      </fill>
    </dxf>
    <dxf>
      <font>
        <color rgb="FFFF0000"/>
      </font>
      <fill>
        <patternFill>
          <bgColor rgb="FFFFFF99"/>
        </patternFill>
      </fill>
    </dxf>
    <dxf>
      <font>
        <color rgb="FF0000FF"/>
      </font>
      <fill>
        <patternFill>
          <bgColor theme="8" tint="0.79998168889431442"/>
        </patternFill>
      </fill>
    </dxf>
    <dxf>
      <font>
        <color rgb="FF0000FF"/>
      </font>
      <fill>
        <patternFill>
          <bgColor rgb="FFFFFF99"/>
        </patternFill>
      </fill>
    </dxf>
    <dxf>
      <font>
        <color rgb="FFFF3399"/>
      </font>
      <fill>
        <patternFill>
          <bgColor theme="9" tint="0.79998168889431442"/>
        </patternFill>
      </fill>
    </dxf>
    <dxf>
      <font>
        <color theme="0"/>
      </font>
    </dxf>
    <dxf>
      <font>
        <condense val="0"/>
        <extend val="0"/>
        <color rgb="FF9C0006"/>
      </font>
      <fill>
        <patternFill>
          <bgColor rgb="FFFFC7CE"/>
        </patternFill>
      </fill>
    </dxf>
  </dxfs>
  <tableStyles count="0" defaultTableStyle="TableStyleMedium9" defaultPivotStyle="PivotStyleLight16"/>
  <colors>
    <mruColors>
      <color rgb="FFB41C8C"/>
      <color rgb="FF0000FF"/>
      <color rgb="FF0F0B55"/>
      <color rgb="FF00CC00"/>
      <color rgb="FFBF11B3"/>
      <color rgb="FFFF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Student DATA Entry'!A1"/><Relationship Id="rId2" Type="http://schemas.openxmlformats.org/officeDocument/2006/relationships/hyperlink" Target="#'Marks Entry'!A1"/><Relationship Id="rId1" Type="http://schemas.openxmlformats.org/officeDocument/2006/relationships/hyperlink" Target="#'MARKSHEET in Eng'!Print_Area"/><Relationship Id="rId6" Type="http://schemas.openxmlformats.org/officeDocument/2006/relationships/hyperlink" Target="#Certificate!A1"/><Relationship Id="rId5" Type="http://schemas.openxmlformats.org/officeDocument/2006/relationships/image" Target="../media/image3.jpeg"/><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hyperlink" Target="#'Master sheet'!A1"/><Relationship Id="rId3" Type="http://schemas.openxmlformats.org/officeDocument/2006/relationships/image" Target="../media/image6.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2.jpeg"/><Relationship Id="rId10" Type="http://schemas.openxmlformats.org/officeDocument/2006/relationships/image" Target="../media/image12.jpeg"/><Relationship Id="rId4" Type="http://schemas.openxmlformats.org/officeDocument/2006/relationships/image" Target="../media/image7.jpeg"/><Relationship Id="rId9"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2" Type="http://schemas.openxmlformats.org/officeDocument/2006/relationships/hyperlink" Target="#'Master Sheet'!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hyperlink" Target="#'Master sheet'!A1"/><Relationship Id="rId1"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2" Type="http://schemas.openxmlformats.org/officeDocument/2006/relationships/hyperlink" Target="#'Master sheet'!A1"/><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hyperlink" Target="#'Master sheet'!A1"/></Relationships>
</file>

<file path=xl/drawings/drawing1.xml><?xml version="1.0" encoding="utf-8"?>
<xdr:wsDr xmlns:xdr="http://schemas.openxmlformats.org/drawingml/2006/spreadsheetDrawing" xmlns:a="http://schemas.openxmlformats.org/drawingml/2006/main">
  <xdr:twoCellAnchor editAs="oneCell">
    <xdr:from>
      <xdr:col>1</xdr:col>
      <xdr:colOff>1257300</xdr:colOff>
      <xdr:row>1</xdr:row>
      <xdr:rowOff>0</xdr:rowOff>
    </xdr:from>
    <xdr:to>
      <xdr:col>1</xdr:col>
      <xdr:colOff>1257300</xdr:colOff>
      <xdr:row>2</xdr:row>
      <xdr:rowOff>0</xdr:rowOff>
    </xdr:to>
    <xdr:pic>
      <xdr:nvPicPr>
        <xdr:cNvPr id="5" name="Picture 2"/>
        <xdr:cNvPicPr>
          <a:picLocks noChangeAspect="1" noChangeArrowheads="1"/>
        </xdr:cNvPicPr>
      </xdr:nvPicPr>
      <xdr:blipFill>
        <a:blip xmlns:r="http://schemas.openxmlformats.org/officeDocument/2006/relationships" r:embed="rId1"/>
        <a:srcRect/>
        <a:stretch>
          <a:fillRect/>
        </a:stretch>
      </xdr:blipFill>
      <xdr:spPr bwMode="auto">
        <a:xfrm>
          <a:off x="3781425" y="542925"/>
          <a:ext cx="1571625" cy="1562100"/>
        </a:xfrm>
        <a:prstGeom prst="rect">
          <a:avLst/>
        </a:prstGeom>
        <a:noFill/>
      </xdr:spPr>
    </xdr:pic>
    <xdr:clientData/>
  </xdr:twoCellAnchor>
  <xdr:twoCellAnchor editAs="oneCell">
    <xdr:from>
      <xdr:col>1</xdr:col>
      <xdr:colOff>1514475</xdr:colOff>
      <xdr:row>0</xdr:row>
      <xdr:rowOff>523875</xdr:rowOff>
    </xdr:from>
    <xdr:to>
      <xdr:col>2</xdr:col>
      <xdr:colOff>561975</xdr:colOff>
      <xdr:row>1</xdr:row>
      <xdr:rowOff>1543050</xdr:rowOff>
    </xdr:to>
    <xdr:pic>
      <xdr:nvPicPr>
        <xdr:cNvPr id="6" name="Picture 5"/>
        <xdr:cNvPicPr>
          <a:picLocks noChangeAspect="1" noChangeArrowheads="1"/>
        </xdr:cNvPicPr>
      </xdr:nvPicPr>
      <xdr:blipFill>
        <a:blip xmlns:r="http://schemas.openxmlformats.org/officeDocument/2006/relationships" r:embed="rId1"/>
        <a:srcRect/>
        <a:stretch>
          <a:fillRect/>
        </a:stretch>
      </xdr:blipFill>
      <xdr:spPr bwMode="auto">
        <a:xfrm>
          <a:off x="4038600" y="523875"/>
          <a:ext cx="1571625" cy="1562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2724149</xdr:colOff>
      <xdr:row>21</xdr:row>
      <xdr:rowOff>19050</xdr:rowOff>
    </xdr:from>
    <xdr:to>
      <xdr:col>2</xdr:col>
      <xdr:colOff>4286250</xdr:colOff>
      <xdr:row>24</xdr:row>
      <xdr:rowOff>76200</xdr:rowOff>
    </xdr:to>
    <xdr:sp macro="" textlink="">
      <xdr:nvSpPr>
        <xdr:cNvPr id="2" name="Bevel 1">
          <a:hlinkClick xmlns:r="http://schemas.openxmlformats.org/officeDocument/2006/relationships" r:id="rId1"/>
        </xdr:cNvPr>
        <xdr:cNvSpPr/>
      </xdr:nvSpPr>
      <xdr:spPr>
        <a:xfrm>
          <a:off x="6429374" y="6057900"/>
          <a:ext cx="1562101" cy="695325"/>
        </a:xfrm>
        <a:prstGeom prst="bevel">
          <a:avLst/>
        </a:prstGeom>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n-US" sz="1800" b="1">
              <a:solidFill>
                <a:srgbClr val="FF0000"/>
              </a:solidFill>
              <a:latin typeface="+mn-lt"/>
              <a:ea typeface="+mn-ea"/>
              <a:cs typeface="+mn-cs"/>
            </a:rPr>
            <a:t>Get Marksheet</a:t>
          </a:r>
          <a:endParaRPr lang="en-US" sz="1800">
            <a:solidFill>
              <a:srgbClr val="FF0000"/>
            </a:solidFill>
          </a:endParaRPr>
        </a:p>
      </xdr:txBody>
    </xdr:sp>
    <xdr:clientData/>
  </xdr:twoCellAnchor>
  <xdr:twoCellAnchor>
    <xdr:from>
      <xdr:col>2</xdr:col>
      <xdr:colOff>533400</xdr:colOff>
      <xdr:row>21</xdr:row>
      <xdr:rowOff>9526</xdr:rowOff>
    </xdr:from>
    <xdr:to>
      <xdr:col>2</xdr:col>
      <xdr:colOff>2200275</xdr:colOff>
      <xdr:row>24</xdr:row>
      <xdr:rowOff>133351</xdr:rowOff>
    </xdr:to>
    <xdr:sp macro="" textlink="">
      <xdr:nvSpPr>
        <xdr:cNvPr id="3" name="Bevel 2">
          <a:hlinkClick xmlns:r="http://schemas.openxmlformats.org/officeDocument/2006/relationships" r:id="rId2"/>
        </xdr:cNvPr>
        <xdr:cNvSpPr/>
      </xdr:nvSpPr>
      <xdr:spPr>
        <a:xfrm>
          <a:off x="4238625" y="6048376"/>
          <a:ext cx="1666875" cy="762000"/>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Student Marks Entry </a:t>
          </a:r>
          <a:endParaRPr lang="en-US" sz="2800"/>
        </a:p>
      </xdr:txBody>
    </xdr:sp>
    <xdr:clientData/>
  </xdr:twoCellAnchor>
  <xdr:twoCellAnchor>
    <xdr:from>
      <xdr:col>1</xdr:col>
      <xdr:colOff>1304926</xdr:colOff>
      <xdr:row>20</xdr:row>
      <xdr:rowOff>228600</xdr:rowOff>
    </xdr:from>
    <xdr:to>
      <xdr:col>2</xdr:col>
      <xdr:colOff>142875</xdr:colOff>
      <xdr:row>24</xdr:row>
      <xdr:rowOff>114300</xdr:rowOff>
    </xdr:to>
    <xdr:sp macro="" textlink="">
      <xdr:nvSpPr>
        <xdr:cNvPr id="4" name="Bevel 3">
          <a:hlinkClick xmlns:r="http://schemas.openxmlformats.org/officeDocument/2006/relationships" r:id="rId3"/>
        </xdr:cNvPr>
        <xdr:cNvSpPr/>
      </xdr:nvSpPr>
      <xdr:spPr>
        <a:xfrm>
          <a:off x="1971676" y="6010275"/>
          <a:ext cx="1876424" cy="781050"/>
        </a:xfrm>
        <a:prstGeom prst="bevel">
          <a:avLst/>
        </a:prstGeom>
      </xdr:spPr>
      <xdr:style>
        <a:lnRef idx="1">
          <a:schemeClr val="accent5"/>
        </a:lnRef>
        <a:fillRef idx="3">
          <a:schemeClr val="accent5"/>
        </a:fillRef>
        <a:effectRef idx="2">
          <a:schemeClr val="accent5"/>
        </a:effectRef>
        <a:fontRef idx="minor">
          <a:schemeClr val="lt1"/>
        </a:fontRef>
      </xdr:style>
      <xdr:txBody>
        <a:bodyPr rtlCol="0" anchor="ctr"/>
        <a:lstStyle/>
        <a:p>
          <a:pPr algn="ctr"/>
          <a:r>
            <a:rPr lang="en-US" sz="1800" b="1">
              <a:solidFill>
                <a:schemeClr val="lt1"/>
              </a:solidFill>
              <a:latin typeface="+mn-lt"/>
              <a:ea typeface="+mn-ea"/>
              <a:cs typeface="+mn-cs"/>
            </a:rPr>
            <a:t>Student Data Entry in Reg.</a:t>
          </a:r>
        </a:p>
      </xdr:txBody>
    </xdr:sp>
    <xdr:clientData/>
  </xdr:twoCellAnchor>
  <xdr:twoCellAnchor editAs="oneCell">
    <xdr:from>
      <xdr:col>7</xdr:col>
      <xdr:colOff>523874</xdr:colOff>
      <xdr:row>3</xdr:row>
      <xdr:rowOff>114300</xdr:rowOff>
    </xdr:from>
    <xdr:to>
      <xdr:col>7</xdr:col>
      <xdr:colOff>523874</xdr:colOff>
      <xdr:row>7</xdr:row>
      <xdr:rowOff>38100</xdr:rowOff>
    </xdr:to>
    <xdr:pic>
      <xdr:nvPicPr>
        <xdr:cNvPr id="5" name="Picture 6"/>
        <xdr:cNvPicPr>
          <a:picLocks noChangeAspect="1" noChangeArrowheads="1"/>
        </xdr:cNvPicPr>
      </xdr:nvPicPr>
      <xdr:blipFill>
        <a:blip xmlns:r="http://schemas.openxmlformats.org/officeDocument/2006/relationships" r:embed="rId4"/>
        <a:srcRect/>
        <a:stretch>
          <a:fillRect/>
        </a:stretch>
      </xdr:blipFill>
      <xdr:spPr bwMode="auto">
        <a:xfrm>
          <a:off x="14820899" y="847725"/>
          <a:ext cx="1057275" cy="1524000"/>
        </a:xfrm>
        <a:prstGeom prst="rect">
          <a:avLst/>
        </a:prstGeom>
        <a:noFill/>
      </xdr:spPr>
    </xdr:pic>
    <xdr:clientData/>
  </xdr:twoCellAnchor>
  <xdr:twoCellAnchor editAs="oneCell">
    <xdr:from>
      <xdr:col>17</xdr:col>
      <xdr:colOff>466725</xdr:colOff>
      <xdr:row>3</xdr:row>
      <xdr:rowOff>152399</xdr:rowOff>
    </xdr:from>
    <xdr:to>
      <xdr:col>17</xdr:col>
      <xdr:colOff>2171700</xdr:colOff>
      <xdr:row>9</xdr:row>
      <xdr:rowOff>228600</xdr:rowOff>
    </xdr:to>
    <xdr:pic>
      <xdr:nvPicPr>
        <xdr:cNvPr id="6" name="Picture 6"/>
        <xdr:cNvPicPr>
          <a:picLocks noChangeAspect="1" noChangeArrowheads="1"/>
        </xdr:cNvPicPr>
      </xdr:nvPicPr>
      <xdr:blipFill>
        <a:blip xmlns:r="http://schemas.openxmlformats.org/officeDocument/2006/relationships" r:embed="rId5"/>
        <a:srcRect/>
        <a:stretch>
          <a:fillRect/>
        </a:stretch>
      </xdr:blipFill>
      <xdr:spPr bwMode="auto">
        <a:xfrm>
          <a:off x="24212550" y="866774"/>
          <a:ext cx="1704975" cy="1752601"/>
        </a:xfrm>
        <a:prstGeom prst="rect">
          <a:avLst/>
        </a:prstGeom>
        <a:noFill/>
      </xdr:spPr>
    </xdr:pic>
    <xdr:clientData/>
  </xdr:twoCellAnchor>
  <xdr:twoCellAnchor>
    <xdr:from>
      <xdr:col>2</xdr:col>
      <xdr:colOff>0</xdr:colOff>
      <xdr:row>26</xdr:row>
      <xdr:rowOff>0</xdr:rowOff>
    </xdr:from>
    <xdr:to>
      <xdr:col>2</xdr:col>
      <xdr:colOff>1562101</xdr:colOff>
      <xdr:row>29</xdr:row>
      <xdr:rowOff>114300</xdr:rowOff>
    </xdr:to>
    <xdr:sp macro="" textlink="">
      <xdr:nvSpPr>
        <xdr:cNvPr id="7" name="Bevel 6">
          <a:hlinkClick xmlns:r="http://schemas.openxmlformats.org/officeDocument/2006/relationships" r:id="rId6"/>
        </xdr:cNvPr>
        <xdr:cNvSpPr/>
      </xdr:nvSpPr>
      <xdr:spPr>
        <a:xfrm>
          <a:off x="3705225" y="6381750"/>
          <a:ext cx="1562101" cy="695325"/>
        </a:xfrm>
        <a:prstGeom prst="bevel">
          <a:avLst/>
        </a:prstGeom>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n-US" sz="1800" b="1">
              <a:solidFill>
                <a:srgbClr val="FF0000"/>
              </a:solidFill>
              <a:latin typeface="+mn-lt"/>
              <a:ea typeface="+mn-ea"/>
              <a:cs typeface="+mn-cs"/>
            </a:rPr>
            <a:t>Get Certificate</a:t>
          </a:r>
          <a:endParaRPr lang="en-US" sz="1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2</xdr:row>
      <xdr:rowOff>38099</xdr:rowOff>
    </xdr:from>
    <xdr:to>
      <xdr:col>10</xdr:col>
      <xdr:colOff>0</xdr:colOff>
      <xdr:row>2</xdr:row>
      <xdr:rowOff>38099</xdr:rowOff>
    </xdr:to>
    <xdr:pic>
      <xdr:nvPicPr>
        <xdr:cNvPr id="2" name="Picture 77" descr="saraswati 2.jpg"/>
        <xdr:cNvPicPr>
          <a:picLocks noChangeAspect="1"/>
        </xdr:cNvPicPr>
      </xdr:nvPicPr>
      <xdr:blipFill>
        <a:blip xmlns:r="http://schemas.openxmlformats.org/officeDocument/2006/relationships" r:embed="rId1" cstate="print"/>
        <a:srcRect/>
        <a:stretch>
          <a:fillRect/>
        </a:stretch>
      </xdr:blipFill>
      <xdr:spPr bwMode="auto">
        <a:xfrm>
          <a:off x="21507450" y="1676399"/>
          <a:ext cx="742949" cy="819151"/>
        </a:xfrm>
        <a:prstGeom prst="rect">
          <a:avLst/>
        </a:prstGeom>
        <a:noFill/>
        <a:ln w="9525">
          <a:noFill/>
          <a:miter lim="800000"/>
          <a:headEnd/>
          <a:tailEnd/>
        </a:ln>
      </xdr:spPr>
    </xdr:pic>
    <xdr:clientData/>
  </xdr:twoCellAnchor>
  <xdr:twoCellAnchor editAs="oneCell">
    <xdr:from>
      <xdr:col>10</xdr:col>
      <xdr:colOff>0</xdr:colOff>
      <xdr:row>4</xdr:row>
      <xdr:rowOff>28575</xdr:rowOff>
    </xdr:from>
    <xdr:to>
      <xdr:col>10</xdr:col>
      <xdr:colOff>0</xdr:colOff>
      <xdr:row>4</xdr:row>
      <xdr:rowOff>28575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1497925" y="3438525"/>
          <a:ext cx="762000" cy="819150"/>
        </a:xfrm>
        <a:prstGeom prst="rect">
          <a:avLst/>
        </a:prstGeom>
        <a:noFill/>
      </xdr:spPr>
    </xdr:pic>
    <xdr:clientData/>
  </xdr:twoCellAnchor>
  <xdr:twoCellAnchor editAs="oneCell">
    <xdr:from>
      <xdr:col>10</xdr:col>
      <xdr:colOff>0</xdr:colOff>
      <xdr:row>7</xdr:row>
      <xdr:rowOff>38099</xdr:rowOff>
    </xdr:from>
    <xdr:to>
      <xdr:col>10</xdr:col>
      <xdr:colOff>0</xdr:colOff>
      <xdr:row>7</xdr:row>
      <xdr:rowOff>38099</xdr:rowOff>
    </xdr:to>
    <xdr:pic>
      <xdr:nvPicPr>
        <xdr:cNvPr id="4"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21507448" y="6105524"/>
          <a:ext cx="781051" cy="809625"/>
        </a:xfrm>
        <a:prstGeom prst="rect">
          <a:avLst/>
        </a:prstGeom>
        <a:noFill/>
      </xdr:spPr>
    </xdr:pic>
    <xdr:clientData/>
  </xdr:twoCellAnchor>
  <xdr:twoCellAnchor editAs="oneCell">
    <xdr:from>
      <xdr:col>10</xdr:col>
      <xdr:colOff>0</xdr:colOff>
      <xdr:row>5</xdr:row>
      <xdr:rowOff>9525</xdr:rowOff>
    </xdr:from>
    <xdr:to>
      <xdr:col>10</xdr:col>
      <xdr:colOff>0</xdr:colOff>
      <xdr:row>5</xdr:row>
      <xdr:rowOff>9525</xdr:rowOff>
    </xdr:to>
    <xdr:pic>
      <xdr:nvPicPr>
        <xdr:cNvPr id="5" name="Picture 4"/>
        <xdr:cNvPicPr>
          <a:picLocks noChangeAspect="1" noChangeArrowheads="1"/>
        </xdr:cNvPicPr>
      </xdr:nvPicPr>
      <xdr:blipFill>
        <a:blip xmlns:r="http://schemas.openxmlformats.org/officeDocument/2006/relationships" r:embed="rId4"/>
        <a:srcRect/>
        <a:stretch>
          <a:fillRect/>
        </a:stretch>
      </xdr:blipFill>
      <xdr:spPr bwMode="auto">
        <a:xfrm>
          <a:off x="21507449" y="4305300"/>
          <a:ext cx="771525" cy="857250"/>
        </a:xfrm>
        <a:prstGeom prst="rect">
          <a:avLst/>
        </a:prstGeom>
        <a:noFill/>
      </xdr:spPr>
    </xdr:pic>
    <xdr:clientData/>
  </xdr:twoCellAnchor>
  <xdr:twoCellAnchor editAs="oneCell">
    <xdr:from>
      <xdr:col>10</xdr:col>
      <xdr:colOff>0</xdr:colOff>
      <xdr:row>2</xdr:row>
      <xdr:rowOff>862828</xdr:rowOff>
    </xdr:from>
    <xdr:to>
      <xdr:col>10</xdr:col>
      <xdr:colOff>0</xdr:colOff>
      <xdr:row>2</xdr:row>
      <xdr:rowOff>377053</xdr:rowOff>
    </xdr:to>
    <xdr:pic>
      <xdr:nvPicPr>
        <xdr:cNvPr id="6" name="Picture 6"/>
        <xdr:cNvPicPr>
          <a:picLocks noChangeAspect="1" noChangeArrowheads="1"/>
        </xdr:cNvPicPr>
      </xdr:nvPicPr>
      <xdr:blipFill>
        <a:blip xmlns:r="http://schemas.openxmlformats.org/officeDocument/2006/relationships" r:embed="rId5"/>
        <a:srcRect/>
        <a:stretch>
          <a:fillRect/>
        </a:stretch>
      </xdr:blipFill>
      <xdr:spPr bwMode="auto">
        <a:xfrm>
          <a:off x="21497925" y="2501128"/>
          <a:ext cx="762000" cy="870722"/>
        </a:xfrm>
        <a:prstGeom prst="rect">
          <a:avLst/>
        </a:prstGeom>
        <a:noFill/>
      </xdr:spPr>
    </xdr:pic>
    <xdr:clientData/>
  </xdr:twoCellAnchor>
  <xdr:twoCellAnchor editAs="oneCell">
    <xdr:from>
      <xdr:col>10</xdr:col>
      <xdr:colOff>0</xdr:colOff>
      <xdr:row>6</xdr:row>
      <xdr:rowOff>19050</xdr:rowOff>
    </xdr:from>
    <xdr:to>
      <xdr:col>10</xdr:col>
      <xdr:colOff>0</xdr:colOff>
      <xdr:row>6</xdr:row>
      <xdr:rowOff>19050</xdr:rowOff>
    </xdr:to>
    <xdr:pic>
      <xdr:nvPicPr>
        <xdr:cNvPr id="7"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21497925" y="5200650"/>
          <a:ext cx="781050" cy="857249"/>
        </a:xfrm>
        <a:prstGeom prst="rect">
          <a:avLst/>
        </a:prstGeom>
        <a:noFill/>
      </xdr:spPr>
    </xdr:pic>
    <xdr:clientData/>
  </xdr:twoCellAnchor>
  <xdr:twoCellAnchor editAs="oneCell">
    <xdr:from>
      <xdr:col>10</xdr:col>
      <xdr:colOff>0</xdr:colOff>
      <xdr:row>16</xdr:row>
      <xdr:rowOff>9525</xdr:rowOff>
    </xdr:from>
    <xdr:to>
      <xdr:col>10</xdr:col>
      <xdr:colOff>0</xdr:colOff>
      <xdr:row>16</xdr:row>
      <xdr:rowOff>9525</xdr:rowOff>
    </xdr:to>
    <xdr:pic>
      <xdr:nvPicPr>
        <xdr:cNvPr id="8"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21507450" y="14049375"/>
          <a:ext cx="666750" cy="876300"/>
        </a:xfrm>
        <a:prstGeom prst="rect">
          <a:avLst/>
        </a:prstGeom>
        <a:noFill/>
      </xdr:spPr>
    </xdr:pic>
    <xdr:clientData/>
  </xdr:twoCellAnchor>
  <xdr:twoCellAnchor editAs="oneCell">
    <xdr:from>
      <xdr:col>10</xdr:col>
      <xdr:colOff>0</xdr:colOff>
      <xdr:row>8</xdr:row>
      <xdr:rowOff>28576</xdr:rowOff>
    </xdr:from>
    <xdr:to>
      <xdr:col>10</xdr:col>
      <xdr:colOff>0</xdr:colOff>
      <xdr:row>8</xdr:row>
      <xdr:rowOff>28576</xdr:rowOff>
    </xdr:to>
    <xdr:pic>
      <xdr:nvPicPr>
        <xdr:cNvPr id="9" name="Picture 12"/>
        <xdr:cNvPicPr>
          <a:picLocks noChangeAspect="1" noChangeArrowheads="1"/>
        </xdr:cNvPicPr>
      </xdr:nvPicPr>
      <xdr:blipFill>
        <a:blip xmlns:r="http://schemas.openxmlformats.org/officeDocument/2006/relationships" r:embed="rId8" cstate="print"/>
        <a:srcRect/>
        <a:stretch>
          <a:fillRect/>
        </a:stretch>
      </xdr:blipFill>
      <xdr:spPr bwMode="auto">
        <a:xfrm>
          <a:off x="21497925" y="6981826"/>
          <a:ext cx="657226" cy="857250"/>
        </a:xfrm>
        <a:prstGeom prst="rect">
          <a:avLst/>
        </a:prstGeom>
        <a:noFill/>
      </xdr:spPr>
    </xdr:pic>
    <xdr:clientData/>
  </xdr:twoCellAnchor>
  <xdr:twoCellAnchor editAs="oneCell">
    <xdr:from>
      <xdr:col>10</xdr:col>
      <xdr:colOff>0</xdr:colOff>
      <xdr:row>9</xdr:row>
      <xdr:rowOff>38099</xdr:rowOff>
    </xdr:from>
    <xdr:to>
      <xdr:col>10</xdr:col>
      <xdr:colOff>0</xdr:colOff>
      <xdr:row>9</xdr:row>
      <xdr:rowOff>38099</xdr:rowOff>
    </xdr:to>
    <xdr:pic>
      <xdr:nvPicPr>
        <xdr:cNvPr id="10" name="Picture 14"/>
        <xdr:cNvPicPr>
          <a:picLocks noChangeAspect="1" noChangeArrowheads="1"/>
        </xdr:cNvPicPr>
      </xdr:nvPicPr>
      <xdr:blipFill>
        <a:blip xmlns:r="http://schemas.openxmlformats.org/officeDocument/2006/relationships" r:embed="rId9"/>
        <a:srcRect/>
        <a:stretch>
          <a:fillRect/>
        </a:stretch>
      </xdr:blipFill>
      <xdr:spPr bwMode="auto">
        <a:xfrm>
          <a:off x="21507449" y="7877174"/>
          <a:ext cx="762001" cy="828675"/>
        </a:xfrm>
        <a:prstGeom prst="rect">
          <a:avLst/>
        </a:prstGeom>
        <a:noFill/>
      </xdr:spPr>
    </xdr:pic>
    <xdr:clientData/>
  </xdr:twoCellAnchor>
  <xdr:twoCellAnchor editAs="oneCell">
    <xdr:from>
      <xdr:col>10</xdr:col>
      <xdr:colOff>0</xdr:colOff>
      <xdr:row>10</xdr:row>
      <xdr:rowOff>9525</xdr:rowOff>
    </xdr:from>
    <xdr:to>
      <xdr:col>10</xdr:col>
      <xdr:colOff>0</xdr:colOff>
      <xdr:row>10</xdr:row>
      <xdr:rowOff>9525</xdr:rowOff>
    </xdr:to>
    <xdr:pic>
      <xdr:nvPicPr>
        <xdr:cNvPr id="11" name="Picture 16"/>
        <xdr:cNvPicPr>
          <a:picLocks noChangeAspect="1" noChangeArrowheads="1"/>
        </xdr:cNvPicPr>
      </xdr:nvPicPr>
      <xdr:blipFill>
        <a:blip xmlns:r="http://schemas.openxmlformats.org/officeDocument/2006/relationships" r:embed="rId10"/>
        <a:srcRect/>
        <a:stretch>
          <a:fillRect/>
        </a:stretch>
      </xdr:blipFill>
      <xdr:spPr bwMode="auto">
        <a:xfrm>
          <a:off x="21497925" y="8734425"/>
          <a:ext cx="781050" cy="866776"/>
        </a:xfrm>
        <a:prstGeom prst="rect">
          <a:avLst/>
        </a:prstGeom>
        <a:noFill/>
      </xdr:spPr>
    </xdr:pic>
    <xdr:clientData/>
  </xdr:twoCellAnchor>
  <xdr:twoCellAnchor editAs="oneCell">
    <xdr:from>
      <xdr:col>10</xdr:col>
      <xdr:colOff>0</xdr:colOff>
      <xdr:row>11</xdr:row>
      <xdr:rowOff>17145</xdr:rowOff>
    </xdr:from>
    <xdr:to>
      <xdr:col>10</xdr:col>
      <xdr:colOff>0</xdr:colOff>
      <xdr:row>11</xdr:row>
      <xdr:rowOff>17145</xdr:rowOff>
    </xdr:to>
    <xdr:pic>
      <xdr:nvPicPr>
        <xdr:cNvPr id="12" name="Picture 18"/>
        <xdr:cNvPicPr>
          <a:picLocks noChangeAspect="1" noChangeArrowheads="1"/>
        </xdr:cNvPicPr>
      </xdr:nvPicPr>
      <xdr:blipFill>
        <a:blip xmlns:r="http://schemas.openxmlformats.org/officeDocument/2006/relationships" r:embed="rId11" cstate="print"/>
        <a:srcRect/>
        <a:stretch>
          <a:fillRect/>
        </a:stretch>
      </xdr:blipFill>
      <xdr:spPr bwMode="auto">
        <a:xfrm>
          <a:off x="21507450" y="9627870"/>
          <a:ext cx="761999" cy="849630"/>
        </a:xfrm>
        <a:prstGeom prst="rect">
          <a:avLst/>
        </a:prstGeom>
        <a:noFill/>
      </xdr:spPr>
    </xdr:pic>
    <xdr:clientData/>
  </xdr:twoCellAnchor>
  <xdr:twoCellAnchor editAs="oneCell">
    <xdr:from>
      <xdr:col>10</xdr:col>
      <xdr:colOff>0</xdr:colOff>
      <xdr:row>12</xdr:row>
      <xdr:rowOff>28575</xdr:rowOff>
    </xdr:from>
    <xdr:to>
      <xdr:col>10</xdr:col>
      <xdr:colOff>0</xdr:colOff>
      <xdr:row>12</xdr:row>
      <xdr:rowOff>28575</xdr:rowOff>
    </xdr:to>
    <xdr:pic>
      <xdr:nvPicPr>
        <xdr:cNvPr id="13" name="Picture 20"/>
        <xdr:cNvPicPr>
          <a:picLocks noChangeAspect="1" noChangeArrowheads="1"/>
        </xdr:cNvPicPr>
      </xdr:nvPicPr>
      <xdr:blipFill>
        <a:blip xmlns:r="http://schemas.openxmlformats.org/officeDocument/2006/relationships" r:embed="rId12"/>
        <a:srcRect/>
        <a:stretch>
          <a:fillRect/>
        </a:stretch>
      </xdr:blipFill>
      <xdr:spPr bwMode="auto">
        <a:xfrm>
          <a:off x="21516975" y="10525125"/>
          <a:ext cx="733425" cy="828675"/>
        </a:xfrm>
        <a:prstGeom prst="rect">
          <a:avLst/>
        </a:prstGeom>
        <a:noFill/>
      </xdr:spPr>
    </xdr:pic>
    <xdr:clientData/>
  </xdr:twoCellAnchor>
  <xdr:twoCellAnchor>
    <xdr:from>
      <xdr:col>10</xdr:col>
      <xdr:colOff>571500</xdr:colOff>
      <xdr:row>0</xdr:row>
      <xdr:rowOff>0</xdr:rowOff>
    </xdr:from>
    <xdr:to>
      <xdr:col>12</xdr:col>
      <xdr:colOff>219075</xdr:colOff>
      <xdr:row>1</xdr:row>
      <xdr:rowOff>276225</xdr:rowOff>
    </xdr:to>
    <xdr:sp macro="" textlink="">
      <xdr:nvSpPr>
        <xdr:cNvPr id="14" name="Bevel 13">
          <a:hlinkClick xmlns:r="http://schemas.openxmlformats.org/officeDocument/2006/relationships" r:id="rId13"/>
        </xdr:cNvPr>
        <xdr:cNvSpPr/>
      </xdr:nvSpPr>
      <xdr:spPr>
        <a:xfrm>
          <a:off x="9629775" y="0"/>
          <a:ext cx="1838325" cy="542925"/>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xdr:colOff>
      <xdr:row>0</xdr:row>
      <xdr:rowOff>1</xdr:rowOff>
    </xdr:from>
    <xdr:to>
      <xdr:col>7</xdr:col>
      <xdr:colOff>19050</xdr:colOff>
      <xdr:row>1</xdr:row>
      <xdr:rowOff>352426</xdr:rowOff>
    </xdr:to>
    <xdr:pic>
      <xdr:nvPicPr>
        <xdr:cNvPr id="2" name="Picture 77" descr="saraswati 2.jpg"/>
        <xdr:cNvPicPr>
          <a:picLocks noChangeAspect="1"/>
        </xdr:cNvPicPr>
      </xdr:nvPicPr>
      <xdr:blipFill>
        <a:blip xmlns:r="http://schemas.openxmlformats.org/officeDocument/2006/relationships" r:embed="rId1" cstate="print"/>
        <a:srcRect/>
        <a:stretch>
          <a:fillRect/>
        </a:stretch>
      </xdr:blipFill>
      <xdr:spPr bwMode="auto">
        <a:xfrm>
          <a:off x="7467600" y="1"/>
          <a:ext cx="676275" cy="609600"/>
        </a:xfrm>
        <a:prstGeom prst="rect">
          <a:avLst/>
        </a:prstGeom>
        <a:noFill/>
        <a:ln w="9525">
          <a:noFill/>
          <a:miter lim="800000"/>
          <a:headEnd/>
          <a:tailEnd/>
        </a:ln>
      </xdr:spPr>
    </xdr:pic>
    <xdr:clientData/>
  </xdr:twoCellAnchor>
  <xdr:twoCellAnchor>
    <xdr:from>
      <xdr:col>4</xdr:col>
      <xdr:colOff>904875</xdr:colOff>
      <xdr:row>107</xdr:row>
      <xdr:rowOff>200025</xdr:rowOff>
    </xdr:from>
    <xdr:to>
      <xdr:col>5</xdr:col>
      <xdr:colOff>1504950</xdr:colOff>
      <xdr:row>110</xdr:row>
      <xdr:rowOff>47625</xdr:rowOff>
    </xdr:to>
    <xdr:sp macro="" textlink="">
      <xdr:nvSpPr>
        <xdr:cNvPr id="3" name="Bevel 2">
          <a:hlinkClick xmlns:r="http://schemas.openxmlformats.org/officeDocument/2006/relationships" r:id="rId2"/>
        </xdr:cNvPr>
        <xdr:cNvSpPr/>
      </xdr:nvSpPr>
      <xdr:spPr>
        <a:xfrm>
          <a:off x="3362325" y="29346525"/>
          <a:ext cx="2200275" cy="619125"/>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85724</xdr:colOff>
      <xdr:row>0</xdr:row>
      <xdr:rowOff>19049</xdr:rowOff>
    </xdr:from>
    <xdr:to>
      <xdr:col>1</xdr:col>
      <xdr:colOff>190499</xdr:colOff>
      <xdr:row>1</xdr:row>
      <xdr:rowOff>266700</xdr:rowOff>
    </xdr:to>
    <xdr:pic>
      <xdr:nvPicPr>
        <xdr:cNvPr id="2" name="Picture 1" descr="saraswati 2.jpg"/>
        <xdr:cNvPicPr>
          <a:picLocks noChangeAspect="1"/>
        </xdr:cNvPicPr>
      </xdr:nvPicPr>
      <xdr:blipFill>
        <a:blip xmlns:r="http://schemas.openxmlformats.org/officeDocument/2006/relationships" r:embed="rId1" cstate="print"/>
        <a:srcRect/>
        <a:stretch>
          <a:fillRect/>
        </a:stretch>
      </xdr:blipFill>
      <xdr:spPr bwMode="auto">
        <a:xfrm>
          <a:off x="85724" y="19049"/>
          <a:ext cx="619125" cy="533401"/>
        </a:xfrm>
        <a:prstGeom prst="rect">
          <a:avLst/>
        </a:prstGeom>
        <a:noFill/>
        <a:ln w="9525">
          <a:noFill/>
          <a:miter lim="800000"/>
          <a:headEnd/>
          <a:tailEnd/>
        </a:ln>
      </xdr:spPr>
    </xdr:pic>
    <xdr:clientData/>
  </xdr:twoCellAnchor>
  <xdr:twoCellAnchor>
    <xdr:from>
      <xdr:col>20</xdr:col>
      <xdr:colOff>217343</xdr:colOff>
      <xdr:row>5</xdr:row>
      <xdr:rowOff>219076</xdr:rowOff>
    </xdr:from>
    <xdr:to>
      <xdr:col>23</xdr:col>
      <xdr:colOff>303934</xdr:colOff>
      <xdr:row>6</xdr:row>
      <xdr:rowOff>721303</xdr:rowOff>
    </xdr:to>
    <xdr:sp macro="" textlink="">
      <xdr:nvSpPr>
        <xdr:cNvPr id="3" name="Bevel 2">
          <a:hlinkClick xmlns:r="http://schemas.openxmlformats.org/officeDocument/2006/relationships" r:id="rId2"/>
        </xdr:cNvPr>
        <xdr:cNvSpPr/>
      </xdr:nvSpPr>
      <xdr:spPr>
        <a:xfrm>
          <a:off x="9704243" y="1581151"/>
          <a:ext cx="1429616" cy="807027"/>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twoCellAnchor editAs="oneCell">
    <xdr:from>
      <xdr:col>16</xdr:col>
      <xdr:colOff>209550</xdr:colOff>
      <xdr:row>0</xdr:row>
      <xdr:rowOff>47625</xdr:rowOff>
    </xdr:from>
    <xdr:to>
      <xdr:col>17</xdr:col>
      <xdr:colOff>371475</xdr:colOff>
      <xdr:row>1</xdr:row>
      <xdr:rowOff>295276</xdr:rowOff>
    </xdr:to>
    <xdr:pic>
      <xdr:nvPicPr>
        <xdr:cNvPr id="4" name="Picture 3" descr="saraswati 2.jpg"/>
        <xdr:cNvPicPr>
          <a:picLocks noChangeAspect="1"/>
        </xdr:cNvPicPr>
      </xdr:nvPicPr>
      <xdr:blipFill>
        <a:blip xmlns:r="http://schemas.openxmlformats.org/officeDocument/2006/relationships" r:embed="rId1" cstate="print"/>
        <a:srcRect/>
        <a:stretch>
          <a:fillRect/>
        </a:stretch>
      </xdr:blipFill>
      <xdr:spPr bwMode="auto">
        <a:xfrm>
          <a:off x="7610475" y="47625"/>
          <a:ext cx="619125" cy="53340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85724</xdr:colOff>
      <xdr:row>0</xdr:row>
      <xdr:rowOff>19049</xdr:rowOff>
    </xdr:from>
    <xdr:to>
      <xdr:col>1</xdr:col>
      <xdr:colOff>285749</xdr:colOff>
      <xdr:row>1</xdr:row>
      <xdr:rowOff>266700</xdr:rowOff>
    </xdr:to>
    <xdr:pic>
      <xdr:nvPicPr>
        <xdr:cNvPr id="2" name="Picture 1" descr="saraswati 2.jpg"/>
        <xdr:cNvPicPr>
          <a:picLocks noChangeAspect="1"/>
        </xdr:cNvPicPr>
      </xdr:nvPicPr>
      <xdr:blipFill>
        <a:blip xmlns:r="http://schemas.openxmlformats.org/officeDocument/2006/relationships" r:embed="rId1" cstate="print"/>
        <a:srcRect/>
        <a:stretch>
          <a:fillRect/>
        </a:stretch>
      </xdr:blipFill>
      <xdr:spPr bwMode="auto">
        <a:xfrm>
          <a:off x="85724" y="19049"/>
          <a:ext cx="619125" cy="533401"/>
        </a:xfrm>
        <a:prstGeom prst="rect">
          <a:avLst/>
        </a:prstGeom>
        <a:noFill/>
        <a:ln w="9525">
          <a:noFill/>
          <a:miter lim="800000"/>
          <a:headEnd/>
          <a:tailEnd/>
        </a:ln>
      </xdr:spPr>
    </xdr:pic>
    <xdr:clientData/>
  </xdr:twoCellAnchor>
  <xdr:twoCellAnchor>
    <xdr:from>
      <xdr:col>20</xdr:col>
      <xdr:colOff>217343</xdr:colOff>
      <xdr:row>5</xdr:row>
      <xdr:rowOff>219076</xdr:rowOff>
    </xdr:from>
    <xdr:to>
      <xdr:col>23</xdr:col>
      <xdr:colOff>303934</xdr:colOff>
      <xdr:row>6</xdr:row>
      <xdr:rowOff>721303</xdr:rowOff>
    </xdr:to>
    <xdr:sp macro="" textlink="">
      <xdr:nvSpPr>
        <xdr:cNvPr id="3" name="Bevel 2">
          <a:hlinkClick xmlns:r="http://schemas.openxmlformats.org/officeDocument/2006/relationships" r:id="rId2"/>
        </xdr:cNvPr>
        <xdr:cNvSpPr/>
      </xdr:nvSpPr>
      <xdr:spPr>
        <a:xfrm>
          <a:off x="10085243" y="1581151"/>
          <a:ext cx="1429616" cy="807027"/>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twoCellAnchor editAs="oneCell">
    <xdr:from>
      <xdr:col>16</xdr:col>
      <xdr:colOff>209550</xdr:colOff>
      <xdr:row>0</xdr:row>
      <xdr:rowOff>47625</xdr:rowOff>
    </xdr:from>
    <xdr:to>
      <xdr:col>17</xdr:col>
      <xdr:colOff>523875</xdr:colOff>
      <xdr:row>1</xdr:row>
      <xdr:rowOff>295276</xdr:rowOff>
    </xdr:to>
    <xdr:pic>
      <xdr:nvPicPr>
        <xdr:cNvPr id="4" name="Picture 3" descr="saraswati 2.jpg"/>
        <xdr:cNvPicPr>
          <a:picLocks noChangeAspect="1"/>
        </xdr:cNvPicPr>
      </xdr:nvPicPr>
      <xdr:blipFill>
        <a:blip xmlns:r="http://schemas.openxmlformats.org/officeDocument/2006/relationships" r:embed="rId1" cstate="print"/>
        <a:srcRect/>
        <a:stretch>
          <a:fillRect/>
        </a:stretch>
      </xdr:blipFill>
      <xdr:spPr bwMode="auto">
        <a:xfrm>
          <a:off x="8048625" y="47625"/>
          <a:ext cx="619125" cy="53340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11</xdr:row>
      <xdr:rowOff>0</xdr:rowOff>
    </xdr:from>
    <xdr:to>
      <xdr:col>14</xdr:col>
      <xdr:colOff>217343</xdr:colOff>
      <xdr:row>14</xdr:row>
      <xdr:rowOff>166254</xdr:rowOff>
    </xdr:to>
    <xdr:sp macro="" textlink="">
      <xdr:nvSpPr>
        <xdr:cNvPr id="2" name="Bevel 1">
          <a:hlinkClick xmlns:r="http://schemas.openxmlformats.org/officeDocument/2006/relationships" r:id="rId1"/>
        </xdr:cNvPr>
        <xdr:cNvSpPr/>
      </xdr:nvSpPr>
      <xdr:spPr>
        <a:xfrm>
          <a:off x="7360227" y="1853045"/>
          <a:ext cx="1429616" cy="807027"/>
        </a:xfrm>
        <a:prstGeom prst="bevel">
          <a:avLst/>
        </a:prstGeom>
      </xdr:spPr>
      <xdr:style>
        <a:lnRef idx="0">
          <a:schemeClr val="accent2"/>
        </a:lnRef>
        <a:fillRef idx="3">
          <a:schemeClr val="accent2"/>
        </a:fillRef>
        <a:effectRef idx="3">
          <a:schemeClr val="accent2"/>
        </a:effectRef>
        <a:fontRef idx="minor">
          <a:schemeClr val="lt1"/>
        </a:fontRef>
      </xdr:style>
      <xdr:txBody>
        <a:bodyPr rtlCol="0" anchor="ctr"/>
        <a:lstStyle/>
        <a:p>
          <a:pPr algn="ctr"/>
          <a:r>
            <a:rPr lang="en-US" sz="1800" b="1">
              <a:solidFill>
                <a:schemeClr val="lt1"/>
              </a:solidFill>
              <a:latin typeface="+mn-lt"/>
              <a:ea typeface="+mn-ea"/>
              <a:cs typeface="+mn-cs"/>
            </a:rPr>
            <a:t>Back to Master</a:t>
          </a:r>
          <a:endParaRPr lang="en-US" sz="2800"/>
        </a:p>
      </xdr:txBody>
    </xdr:sp>
    <xdr:clientData/>
  </xdr:twoCellAnchor>
  <xdr:twoCellAnchor editAs="oneCell">
    <xdr:from>
      <xdr:col>4</xdr:col>
      <xdr:colOff>207818</xdr:colOff>
      <xdr:row>0</xdr:row>
      <xdr:rowOff>43296</xdr:rowOff>
    </xdr:from>
    <xdr:to>
      <xdr:col>5</xdr:col>
      <xdr:colOff>424296</xdr:colOff>
      <xdr:row>1</xdr:row>
      <xdr:rowOff>257622</xdr:rowOff>
    </xdr:to>
    <xdr:pic>
      <xdr:nvPicPr>
        <xdr:cNvPr id="3" name="Picture 2" descr="images.jpg"/>
        <xdr:cNvPicPr>
          <a:picLocks noChangeAspect="1"/>
        </xdr:cNvPicPr>
      </xdr:nvPicPr>
      <xdr:blipFill>
        <a:blip xmlns:r="http://schemas.openxmlformats.org/officeDocument/2006/relationships" r:embed="rId2" cstate="print"/>
        <a:stretch>
          <a:fillRect/>
        </a:stretch>
      </xdr:blipFill>
      <xdr:spPr>
        <a:xfrm>
          <a:off x="2537113" y="43296"/>
          <a:ext cx="727364" cy="5000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ul%20sheet%2011/Excel%20sheet/11th_master_Hindi%20%20UNLOCK.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rom the developer's desk"/>
      <sheetName val="details"/>
      <sheetName val="statement of marks"/>
      <sheetName val="result aggregate"/>
      <sheetName val="result subject-wise"/>
      <sheetName val="full report"/>
    </sheetNames>
    <sheetDataSet>
      <sheetData sheetId="0"/>
      <sheetData sheetId="1">
        <row r="8">
          <cell r="A8">
            <v>1</v>
          </cell>
        </row>
      </sheetData>
      <sheetData sheetId="2">
        <row r="1">
          <cell r="EO1" t="str">
            <v xml:space="preserve">mifLFkfr </v>
          </cell>
        </row>
        <row r="4">
          <cell r="G4" t="str">
            <v>Nk= @ Nk=k dk uke</v>
          </cell>
        </row>
      </sheetData>
      <sheetData sheetId="3"/>
      <sheetData sheetId="4"/>
      <sheetData sheetId="5"/>
    </sheetDataSet>
  </externalBook>
</externalLink>
</file>

<file path=xl/tables/table1.xml><?xml version="1.0" encoding="utf-8"?>
<table xmlns="http://schemas.openxmlformats.org/spreadsheetml/2006/main" id="2" name="Table3" displayName="Table3" ref="A2:BR16" headerRowCount="0">
  <tableColumns count="70">
    <tableColumn id="1" name="1"/>
    <tableColumn id="2" name="SC"/>
    <tableColumn id="3" name="Girl"/>
    <tableColumn id="4" name="1101"/>
    <tableColumn id="5" name="Column5"/>
    <tableColumn id="6" name="10-04-2003"/>
    <tableColumn id="7" name="AARTI"/>
    <tableColumn id="8" name="MANGI LAL"/>
    <tableColumn id="9" name="BHAGAVATI DEVI"/>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 id="27" name="Column27"/>
    <tableColumn id="28" name="Column28"/>
    <tableColumn id="29" name="Column29"/>
    <tableColumn id="30" name="Column30"/>
    <tableColumn id="31" name="Column31"/>
    <tableColumn id="32" name="Column32"/>
    <tableColumn id="33" name="Column33"/>
    <tableColumn id="34" name="Column34"/>
    <tableColumn id="35" name="Column35"/>
    <tableColumn id="36" name="Column36"/>
    <tableColumn id="37" name="Column37"/>
    <tableColumn id="38" name="Column38"/>
    <tableColumn id="39" name="Column39"/>
    <tableColumn id="40" name="Column40"/>
    <tableColumn id="41" name="Column41"/>
    <tableColumn id="42" name="Column42"/>
    <tableColumn id="43" name="Column43"/>
    <tableColumn id="44" name="Column44"/>
    <tableColumn id="45" name="Column45"/>
    <tableColumn id="46" name="Column46"/>
    <tableColumn id="47" name="Column47"/>
    <tableColumn id="48" name="Column48"/>
    <tableColumn id="49" name="Column49"/>
    <tableColumn id="50" name="Column50"/>
    <tableColumn id="51" name="Column51"/>
    <tableColumn id="52" name="Column52"/>
    <tableColumn id="53" name="Column53"/>
    <tableColumn id="54" name="Column54"/>
    <tableColumn id="55" name="Column55"/>
    <tableColumn id="56" name="Column56"/>
    <tableColumn id="57" name="Column57"/>
    <tableColumn id="58" name="Column58"/>
    <tableColumn id="59" name="Column59"/>
    <tableColumn id="60" name="Column60"/>
    <tableColumn id="61" name="Column61"/>
    <tableColumn id="62" name="Column62"/>
    <tableColumn id="63" name="Column63"/>
    <tableColumn id="64" name="Column64"/>
    <tableColumn id="65" name="Column65"/>
    <tableColumn id="66" name="Column66"/>
    <tableColumn id="67" name="Column67"/>
    <tableColumn id="68" name="Column68"/>
    <tableColumn id="69" name="Column69"/>
    <tableColumn id="70" name="Column7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youtube.com/c/Heeralaljat"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R84"/>
  <sheetViews>
    <sheetView topLeftCell="A6" workbookViewId="0">
      <selection activeCell="A39" sqref="A39:XFD84"/>
    </sheetView>
  </sheetViews>
  <sheetFormatPr defaultColWidth="0" defaultRowHeight="27.95" customHeight="1" zeroHeight="1"/>
  <cols>
    <col min="1" max="4" width="37.85546875" style="24" customWidth="1"/>
    <col min="5" max="10" width="37.85546875" style="24" hidden="1" customWidth="1"/>
    <col min="11" max="18" width="0" style="24" hidden="1" customWidth="1"/>
    <col min="19" max="16384" width="37.85546875" style="24" hidden="1"/>
  </cols>
  <sheetData>
    <row r="1" spans="1:18" ht="42.75" customHeight="1" thickTop="1">
      <c r="A1" s="518" t="s">
        <v>115</v>
      </c>
      <c r="B1" s="519"/>
      <c r="C1" s="519"/>
      <c r="D1" s="520"/>
      <c r="F1" s="25"/>
      <c r="G1" s="25"/>
      <c r="H1" s="25"/>
      <c r="I1" s="25"/>
      <c r="J1" s="26"/>
      <c r="K1" s="27"/>
      <c r="L1" s="27"/>
    </row>
    <row r="2" spans="1:18" ht="123" customHeight="1">
      <c r="A2" s="521"/>
      <c r="B2" s="522"/>
      <c r="C2" s="522"/>
      <c r="D2" s="522"/>
      <c r="E2" s="27"/>
      <c r="F2" s="28"/>
      <c r="G2" s="28"/>
      <c r="H2" s="28"/>
      <c r="I2" s="28"/>
      <c r="J2" s="29"/>
    </row>
    <row r="3" spans="1:18" ht="45.75" customHeight="1">
      <c r="A3" s="523" t="s">
        <v>496</v>
      </c>
      <c r="B3" s="524"/>
      <c r="C3" s="524"/>
      <c r="D3" s="524"/>
      <c r="E3" s="30"/>
      <c r="F3" s="33"/>
      <c r="G3" s="33"/>
      <c r="H3" s="33"/>
      <c r="I3" s="33"/>
      <c r="J3" s="31"/>
      <c r="K3" s="32"/>
      <c r="L3" s="32"/>
      <c r="M3" s="32"/>
      <c r="N3" s="32"/>
      <c r="O3" s="32"/>
      <c r="P3" s="32"/>
      <c r="Q3" s="32"/>
      <c r="R3" s="32"/>
    </row>
    <row r="4" spans="1:18" ht="27.95" customHeight="1">
      <c r="A4" s="131" t="s">
        <v>353</v>
      </c>
      <c r="B4" s="512" t="s">
        <v>354</v>
      </c>
      <c r="C4" s="513"/>
      <c r="D4" s="132"/>
      <c r="E4" s="30"/>
      <c r="F4" s="33"/>
      <c r="G4" s="33"/>
      <c r="H4" s="33"/>
      <c r="I4" s="33"/>
      <c r="J4" s="31"/>
      <c r="K4" s="32"/>
      <c r="L4" s="32"/>
      <c r="M4" s="32"/>
      <c r="N4" s="32"/>
      <c r="O4" s="32"/>
      <c r="P4" s="32"/>
      <c r="Q4" s="32"/>
      <c r="R4" s="32"/>
    </row>
    <row r="5" spans="1:18" ht="27.95" customHeight="1">
      <c r="A5" s="131" t="s">
        <v>495</v>
      </c>
      <c r="B5" s="512" t="s">
        <v>494</v>
      </c>
      <c r="C5" s="512"/>
      <c r="D5" s="132"/>
      <c r="E5" s="30"/>
      <c r="F5" s="33"/>
      <c r="G5" s="33"/>
      <c r="H5" s="33"/>
      <c r="I5" s="33"/>
      <c r="J5" s="31"/>
      <c r="K5" s="32"/>
      <c r="L5" s="32"/>
      <c r="M5" s="32"/>
      <c r="N5" s="32"/>
      <c r="O5" s="32"/>
      <c r="P5" s="32"/>
      <c r="Q5" s="32"/>
      <c r="R5" s="32"/>
    </row>
    <row r="6" spans="1:18" ht="27.95" customHeight="1">
      <c r="A6" s="525" t="s">
        <v>116</v>
      </c>
      <c r="B6" s="526"/>
      <c r="C6" s="526"/>
      <c r="D6" s="526"/>
      <c r="E6" s="30"/>
      <c r="F6" s="33"/>
      <c r="G6" s="33"/>
      <c r="H6" s="33"/>
      <c r="I6" s="33"/>
      <c r="J6" s="31"/>
      <c r="K6" s="32"/>
      <c r="L6" s="32"/>
      <c r="M6" s="32"/>
      <c r="N6" s="32"/>
      <c r="O6" s="32"/>
      <c r="P6" s="32"/>
      <c r="Q6" s="32"/>
      <c r="R6" s="32"/>
    </row>
    <row r="7" spans="1:18" ht="63.75" customHeight="1">
      <c r="A7" s="527" t="s">
        <v>137</v>
      </c>
      <c r="B7" s="528"/>
      <c r="C7" s="528"/>
      <c r="D7" s="528"/>
      <c r="E7" s="30"/>
      <c r="F7" s="33"/>
      <c r="G7" s="33"/>
      <c r="H7" s="33"/>
      <c r="I7" s="33"/>
      <c r="J7" s="31"/>
      <c r="K7" s="32"/>
      <c r="L7" s="32"/>
      <c r="M7" s="32"/>
      <c r="N7" s="32"/>
      <c r="O7" s="32"/>
      <c r="P7" s="32"/>
      <c r="Q7" s="32"/>
      <c r="R7" s="32"/>
    </row>
    <row r="8" spans="1:18" ht="33.75" customHeight="1">
      <c r="A8" s="514" t="s">
        <v>355</v>
      </c>
      <c r="B8" s="515"/>
      <c r="C8" s="515"/>
      <c r="D8" s="515"/>
      <c r="E8" s="30"/>
      <c r="F8" s="33"/>
      <c r="G8" s="33"/>
      <c r="H8" s="33"/>
      <c r="I8" s="33"/>
      <c r="J8" s="31"/>
      <c r="K8" s="32"/>
      <c r="L8" s="32"/>
      <c r="M8" s="32"/>
      <c r="N8" s="32"/>
      <c r="O8" s="32"/>
      <c r="P8" s="32"/>
      <c r="Q8" s="32"/>
      <c r="R8" s="32"/>
    </row>
    <row r="9" spans="1:18" ht="27.95" customHeight="1">
      <c r="A9" s="516" t="s">
        <v>117</v>
      </c>
      <c r="B9" s="517"/>
      <c r="C9" s="517"/>
      <c r="D9" s="517"/>
      <c r="E9" s="30"/>
      <c r="F9" s="34"/>
      <c r="G9" s="34"/>
      <c r="H9" s="34"/>
      <c r="I9" s="34"/>
      <c r="J9" s="32"/>
      <c r="K9" s="32"/>
      <c r="L9" s="32"/>
      <c r="M9" s="32"/>
      <c r="N9" s="32"/>
      <c r="O9" s="32"/>
      <c r="P9" s="32"/>
      <c r="Q9" s="32"/>
      <c r="R9" s="32"/>
    </row>
    <row r="10" spans="1:18" ht="27.95" customHeight="1">
      <c r="A10" s="508" t="s">
        <v>118</v>
      </c>
      <c r="B10" s="509"/>
      <c r="C10" s="509"/>
      <c r="D10" s="509"/>
      <c r="E10" s="35"/>
      <c r="F10" s="36"/>
      <c r="G10" s="36"/>
      <c r="H10" s="36"/>
      <c r="I10" s="36"/>
      <c r="J10" s="32"/>
      <c r="K10" s="32"/>
      <c r="L10" s="32"/>
      <c r="M10" s="32"/>
      <c r="N10" s="32"/>
      <c r="O10" s="32"/>
      <c r="P10" s="32"/>
      <c r="Q10" s="32"/>
      <c r="R10" s="32"/>
    </row>
    <row r="11" spans="1:18" ht="45.75" customHeight="1">
      <c r="A11" s="508" t="s">
        <v>486</v>
      </c>
      <c r="B11" s="509"/>
      <c r="C11" s="509"/>
      <c r="D11" s="509"/>
      <c r="E11" s="35"/>
      <c r="F11" s="36"/>
      <c r="G11" s="36"/>
      <c r="H11" s="36"/>
      <c r="I11" s="36"/>
      <c r="J11" s="32"/>
      <c r="K11" s="32"/>
      <c r="L11" s="32"/>
      <c r="M11" s="32"/>
      <c r="N11" s="32"/>
      <c r="O11" s="32"/>
      <c r="P11" s="32"/>
      <c r="Q11" s="32"/>
      <c r="R11" s="32"/>
    </row>
    <row r="12" spans="1:18" ht="39.75" customHeight="1">
      <c r="A12" s="508" t="s">
        <v>487</v>
      </c>
      <c r="B12" s="509"/>
      <c r="C12" s="509"/>
      <c r="D12" s="509"/>
      <c r="E12" s="30"/>
      <c r="F12" s="36"/>
      <c r="G12" s="36"/>
      <c r="H12" s="36"/>
      <c r="I12" s="36"/>
      <c r="J12" s="32"/>
      <c r="K12" s="32"/>
      <c r="L12" s="32"/>
      <c r="M12" s="32"/>
      <c r="N12" s="32"/>
      <c r="O12" s="32"/>
      <c r="P12" s="32"/>
      <c r="Q12" s="32"/>
      <c r="R12" s="32"/>
    </row>
    <row r="13" spans="1:18" ht="32.25" customHeight="1">
      <c r="A13" s="508" t="s">
        <v>119</v>
      </c>
      <c r="B13" s="509"/>
      <c r="C13" s="509"/>
      <c r="D13" s="509"/>
      <c r="E13" s="30"/>
      <c r="F13" s="36"/>
      <c r="G13" s="36"/>
      <c r="H13" s="36"/>
      <c r="I13" s="36"/>
      <c r="J13" s="32"/>
      <c r="K13" s="32"/>
      <c r="L13" s="32"/>
      <c r="M13" s="32"/>
      <c r="N13" s="32"/>
      <c r="O13" s="32"/>
      <c r="P13" s="32"/>
      <c r="Q13" s="32"/>
      <c r="R13" s="32"/>
    </row>
    <row r="14" spans="1:18" ht="40.5" customHeight="1">
      <c r="A14" s="508" t="s">
        <v>488</v>
      </c>
      <c r="B14" s="509"/>
      <c r="C14" s="509"/>
      <c r="D14" s="509"/>
      <c r="E14" s="30"/>
      <c r="F14" s="36"/>
      <c r="G14" s="36"/>
      <c r="H14" s="36"/>
      <c r="I14" s="36"/>
      <c r="J14" s="32"/>
      <c r="K14" s="32"/>
      <c r="L14" s="32"/>
      <c r="M14" s="32"/>
      <c r="N14" s="32"/>
      <c r="O14" s="32"/>
      <c r="P14" s="32"/>
      <c r="Q14" s="32"/>
      <c r="R14" s="32"/>
    </row>
    <row r="15" spans="1:18" ht="27.95" customHeight="1">
      <c r="A15" s="510" t="s">
        <v>120</v>
      </c>
      <c r="B15" s="511"/>
      <c r="C15" s="511"/>
      <c r="D15" s="511"/>
      <c r="E15" s="30"/>
      <c r="F15" s="33"/>
      <c r="G15" s="33"/>
      <c r="H15" s="33"/>
      <c r="I15" s="33"/>
      <c r="J15" s="32"/>
      <c r="K15" s="32"/>
      <c r="L15" s="32"/>
      <c r="M15" s="32"/>
      <c r="N15" s="32"/>
      <c r="O15" s="32"/>
      <c r="P15" s="32"/>
      <c r="Q15" s="32"/>
      <c r="R15" s="32"/>
    </row>
    <row r="16" spans="1:18" ht="33" customHeight="1">
      <c r="A16" s="494" t="s">
        <v>121</v>
      </c>
      <c r="B16" s="495"/>
      <c r="C16" s="495"/>
      <c r="D16" s="495"/>
      <c r="E16" s="35"/>
      <c r="F16" s="33"/>
      <c r="G16" s="33"/>
      <c r="H16" s="33"/>
      <c r="I16" s="33"/>
      <c r="J16" s="32"/>
      <c r="K16" s="32"/>
      <c r="L16" s="32"/>
      <c r="M16" s="32"/>
      <c r="N16" s="32"/>
      <c r="O16" s="32"/>
      <c r="P16" s="32"/>
      <c r="Q16" s="32"/>
      <c r="R16" s="32"/>
    </row>
    <row r="17" spans="1:18" ht="21" customHeight="1">
      <c r="A17" s="498" t="s">
        <v>122</v>
      </c>
      <c r="B17" s="499"/>
      <c r="C17" s="499"/>
      <c r="D17" s="499"/>
      <c r="E17" s="35"/>
      <c r="F17" s="33"/>
      <c r="G17" s="33"/>
      <c r="H17" s="33"/>
      <c r="I17" s="33"/>
      <c r="J17" s="32"/>
      <c r="K17" s="32"/>
      <c r="L17" s="32"/>
      <c r="M17" s="32"/>
      <c r="N17" s="32"/>
      <c r="O17" s="32"/>
      <c r="P17" s="32"/>
      <c r="Q17" s="32"/>
      <c r="R17" s="32"/>
    </row>
    <row r="18" spans="1:18" ht="21" customHeight="1">
      <c r="A18" s="510" t="s">
        <v>123</v>
      </c>
      <c r="B18" s="511"/>
      <c r="C18" s="511"/>
      <c r="D18" s="511"/>
      <c r="F18" s="33"/>
      <c r="G18" s="33"/>
      <c r="H18" s="33"/>
      <c r="I18" s="33"/>
    </row>
    <row r="19" spans="1:18" ht="21" customHeight="1">
      <c r="A19" s="494" t="s">
        <v>124</v>
      </c>
      <c r="B19" s="495"/>
      <c r="C19" s="495"/>
      <c r="D19" s="495"/>
      <c r="F19" s="37"/>
      <c r="G19" s="37"/>
      <c r="H19" s="37"/>
      <c r="I19" s="37"/>
    </row>
    <row r="20" spans="1:18" ht="21" customHeight="1">
      <c r="A20" s="494" t="s">
        <v>489</v>
      </c>
      <c r="B20" s="495"/>
      <c r="C20" s="495"/>
      <c r="D20" s="495"/>
      <c r="F20" s="37"/>
      <c r="G20" s="37"/>
      <c r="H20" s="37"/>
      <c r="I20" s="37"/>
    </row>
    <row r="21" spans="1:18" ht="21" customHeight="1">
      <c r="A21" s="498" t="s">
        <v>125</v>
      </c>
      <c r="B21" s="499"/>
      <c r="C21" s="499"/>
      <c r="D21" s="499"/>
      <c r="F21" s="38"/>
      <c r="G21" s="38"/>
      <c r="H21" s="38"/>
      <c r="I21" s="38"/>
    </row>
    <row r="22" spans="1:18" ht="21" customHeight="1">
      <c r="A22" s="498" t="s">
        <v>126</v>
      </c>
      <c r="B22" s="499"/>
      <c r="C22" s="499"/>
      <c r="D22" s="499"/>
      <c r="F22" s="39"/>
      <c r="G22" s="39"/>
      <c r="H22" s="39"/>
      <c r="I22" s="39"/>
    </row>
    <row r="23" spans="1:18" ht="21" customHeight="1">
      <c r="A23" s="500" t="s">
        <v>127</v>
      </c>
      <c r="B23" s="501"/>
      <c r="C23" s="501"/>
      <c r="D23" s="501"/>
      <c r="F23" s="40"/>
      <c r="G23" s="40"/>
      <c r="H23" s="40"/>
      <c r="I23" s="40"/>
    </row>
    <row r="24" spans="1:18" ht="21" customHeight="1">
      <c r="A24" s="502" t="s">
        <v>491</v>
      </c>
      <c r="B24" s="503"/>
      <c r="C24" s="503"/>
      <c r="D24" s="503"/>
      <c r="F24" s="41"/>
      <c r="G24" s="41"/>
      <c r="H24" s="41"/>
      <c r="I24" s="41"/>
    </row>
    <row r="25" spans="1:18" ht="21" customHeight="1">
      <c r="A25" s="502" t="s">
        <v>490</v>
      </c>
      <c r="B25" s="503"/>
      <c r="C25" s="503"/>
      <c r="D25" s="503"/>
      <c r="F25" s="42"/>
      <c r="G25" s="42"/>
      <c r="H25" s="42"/>
      <c r="I25" s="42"/>
    </row>
    <row r="26" spans="1:18" ht="21" customHeight="1">
      <c r="A26" s="494" t="s">
        <v>493</v>
      </c>
      <c r="B26" s="495"/>
      <c r="C26" s="495"/>
      <c r="D26" s="495"/>
      <c r="F26" s="43"/>
      <c r="G26" s="43"/>
      <c r="H26" s="43"/>
      <c r="I26" s="43"/>
    </row>
    <row r="27" spans="1:18" ht="21" customHeight="1">
      <c r="A27" s="504" t="s">
        <v>128</v>
      </c>
      <c r="B27" s="505"/>
      <c r="C27" s="505"/>
      <c r="D27" s="505"/>
      <c r="F27" s="44"/>
      <c r="G27" s="44"/>
      <c r="H27" s="44"/>
      <c r="I27" s="44"/>
    </row>
    <row r="28" spans="1:18" ht="21" customHeight="1">
      <c r="A28" s="494" t="s">
        <v>129</v>
      </c>
      <c r="B28" s="495"/>
      <c r="C28" s="495"/>
      <c r="D28" s="495"/>
      <c r="F28" s="45"/>
      <c r="G28" s="45"/>
      <c r="H28" s="45"/>
      <c r="I28" s="45"/>
    </row>
    <row r="29" spans="1:18" ht="27.75" customHeight="1">
      <c r="A29" s="490" t="s">
        <v>130</v>
      </c>
      <c r="B29" s="491"/>
      <c r="C29" s="491"/>
      <c r="D29" s="491"/>
      <c r="F29" s="46"/>
      <c r="G29" s="46"/>
      <c r="H29" s="46"/>
      <c r="I29" s="46"/>
    </row>
    <row r="30" spans="1:18" ht="21" customHeight="1">
      <c r="A30" s="506" t="s">
        <v>138</v>
      </c>
      <c r="B30" s="507"/>
      <c r="C30" s="507"/>
      <c r="D30" s="507"/>
      <c r="F30" s="47"/>
      <c r="G30" s="47"/>
      <c r="H30" s="47"/>
      <c r="I30" s="47"/>
    </row>
    <row r="31" spans="1:18" ht="21" customHeight="1">
      <c r="A31" s="506" t="s">
        <v>131</v>
      </c>
      <c r="B31" s="507"/>
      <c r="C31" s="507"/>
      <c r="D31" s="507"/>
      <c r="F31" s="47"/>
      <c r="G31" s="47"/>
      <c r="H31" s="47"/>
      <c r="I31" s="47"/>
    </row>
    <row r="32" spans="1:18" ht="21" customHeight="1">
      <c r="A32" s="506" t="s">
        <v>132</v>
      </c>
      <c r="B32" s="507"/>
      <c r="C32" s="507"/>
      <c r="D32" s="507"/>
      <c r="F32" s="48"/>
      <c r="G32" s="48"/>
      <c r="H32" s="48"/>
      <c r="I32" s="48"/>
    </row>
    <row r="33" spans="1:9" ht="21" customHeight="1">
      <c r="A33" s="496" t="s">
        <v>133</v>
      </c>
      <c r="B33" s="497"/>
      <c r="C33" s="497"/>
      <c r="D33" s="497"/>
    </row>
    <row r="34" spans="1:9" ht="21" customHeight="1">
      <c r="A34" s="490" t="s">
        <v>134</v>
      </c>
      <c r="B34" s="491"/>
      <c r="C34" s="491"/>
      <c r="D34" s="491"/>
      <c r="F34" s="46"/>
      <c r="G34" s="46"/>
      <c r="H34" s="46"/>
      <c r="I34" s="46"/>
    </row>
    <row r="35" spans="1:9" ht="22.5" customHeight="1">
      <c r="A35" s="492" t="s">
        <v>135</v>
      </c>
      <c r="B35" s="493"/>
      <c r="C35" s="493"/>
      <c r="D35" s="493"/>
    </row>
    <row r="36" spans="1:9" ht="65.25" customHeight="1">
      <c r="A36" s="492" t="s">
        <v>139</v>
      </c>
      <c r="B36" s="493"/>
      <c r="C36" s="493"/>
      <c r="D36" s="493"/>
    </row>
    <row r="37" spans="1:9" ht="27" customHeight="1">
      <c r="A37" s="488" t="s">
        <v>492</v>
      </c>
      <c r="B37" s="489"/>
      <c r="C37" s="489"/>
      <c r="D37" s="489"/>
    </row>
    <row r="38" spans="1:9" ht="27.95" customHeight="1"/>
    <row r="39" spans="1:9" ht="27.95" hidden="1" customHeight="1"/>
    <row r="40" spans="1:9" ht="27.95" hidden="1" customHeight="1"/>
    <row r="41" spans="1:9" ht="27.95" hidden="1" customHeight="1"/>
    <row r="42" spans="1:9" ht="27.95" hidden="1" customHeight="1"/>
    <row r="43" spans="1:9" ht="27.95" hidden="1" customHeight="1"/>
    <row r="44" spans="1:9" ht="27.95" hidden="1" customHeight="1"/>
    <row r="45" spans="1:9" ht="27.95" hidden="1" customHeight="1"/>
    <row r="46" spans="1:9" ht="27.95" hidden="1" customHeight="1"/>
    <row r="47" spans="1:9" ht="27.95" hidden="1" customHeight="1"/>
    <row r="48" spans="1:9" ht="27.95" hidden="1" customHeight="1"/>
    <row r="49" ht="27.95" hidden="1" customHeight="1"/>
    <row r="50" ht="27.95" hidden="1" customHeight="1"/>
    <row r="51" ht="27.95" hidden="1" customHeight="1"/>
    <row r="52" ht="27.95" hidden="1" customHeight="1"/>
    <row r="53" ht="27.95" hidden="1" customHeight="1"/>
    <row r="54" ht="27.95" hidden="1" customHeight="1"/>
    <row r="55" ht="27.95" hidden="1" customHeight="1"/>
    <row r="56" ht="27.95" hidden="1" customHeight="1"/>
    <row r="57" ht="27.95" hidden="1" customHeight="1"/>
    <row r="58" ht="27.95" hidden="1" customHeight="1"/>
    <row r="59" ht="27.95" hidden="1" customHeight="1"/>
    <row r="60" ht="27.95" hidden="1" customHeight="1"/>
    <row r="61" ht="27.95" hidden="1" customHeight="1"/>
    <row r="62" ht="27.95" hidden="1" customHeight="1"/>
    <row r="63" ht="27.95" hidden="1" customHeight="1"/>
    <row r="64" ht="27.95" hidden="1" customHeight="1"/>
    <row r="65" ht="27.95" hidden="1" customHeight="1"/>
    <row r="66" ht="27.95" hidden="1" customHeight="1"/>
    <row r="67" ht="27.95" hidden="1" customHeight="1"/>
    <row r="68" ht="27.95" hidden="1" customHeight="1"/>
    <row r="69" ht="27.95" hidden="1" customHeight="1"/>
    <row r="70" ht="27.95" hidden="1" customHeight="1"/>
    <row r="71" ht="27.95" hidden="1" customHeight="1"/>
    <row r="72" ht="27.95" hidden="1" customHeight="1"/>
    <row r="73" ht="27.95" hidden="1" customHeight="1"/>
    <row r="74" ht="27.95" hidden="1" customHeight="1"/>
    <row r="75" ht="27.95" hidden="1" customHeight="1"/>
    <row r="76" ht="27.95" hidden="1" customHeight="1"/>
    <row r="77" ht="27.95" hidden="1" customHeight="1"/>
    <row r="78" ht="27.95" hidden="1" customHeight="1"/>
    <row r="79" ht="27.95" hidden="1" customHeight="1"/>
    <row r="80" ht="27.95" hidden="1" customHeight="1"/>
    <row r="81" ht="27.95" hidden="1" customHeight="1"/>
    <row r="82" ht="27.95" hidden="1" customHeight="1"/>
    <row r="83" ht="27.95" hidden="1" customHeight="1"/>
    <row r="84" ht="27.95" hidden="1" customHeight="1"/>
  </sheetData>
  <sheetProtection password="D51A" sheet="1" objects="1" scenarios="1" selectLockedCells="1"/>
  <mergeCells count="37">
    <mergeCell ref="A1:D1"/>
    <mergeCell ref="A2:D2"/>
    <mergeCell ref="A3:D3"/>
    <mergeCell ref="A6:D6"/>
    <mergeCell ref="A7:D7"/>
    <mergeCell ref="B5:C5"/>
    <mergeCell ref="A32:D32"/>
    <mergeCell ref="A14:D14"/>
    <mergeCell ref="A15:D15"/>
    <mergeCell ref="B4:C4"/>
    <mergeCell ref="A8:D8"/>
    <mergeCell ref="A9:D9"/>
    <mergeCell ref="A10:D10"/>
    <mergeCell ref="A11:D11"/>
    <mergeCell ref="A12:D12"/>
    <mergeCell ref="A21:D21"/>
    <mergeCell ref="A13:D13"/>
    <mergeCell ref="A16:D16"/>
    <mergeCell ref="A17:D17"/>
    <mergeCell ref="A18:D18"/>
    <mergeCell ref="A19:D19"/>
    <mergeCell ref="A37:D37"/>
    <mergeCell ref="A34:D34"/>
    <mergeCell ref="A35:D35"/>
    <mergeCell ref="A36:D36"/>
    <mergeCell ref="A20:D20"/>
    <mergeCell ref="A33:D33"/>
    <mergeCell ref="A22:D22"/>
    <mergeCell ref="A23:D23"/>
    <mergeCell ref="A24:D24"/>
    <mergeCell ref="A25:D25"/>
    <mergeCell ref="A26:D26"/>
    <mergeCell ref="A27:D27"/>
    <mergeCell ref="A28:D28"/>
    <mergeCell ref="A29:D29"/>
    <mergeCell ref="A30:D30"/>
    <mergeCell ref="A31:D31"/>
  </mergeCells>
  <hyperlinks>
    <hyperlink ref="B4" r:id="rId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dimension ref="A1:AR23"/>
  <sheetViews>
    <sheetView view="pageBreakPreview" zoomScaleSheetLayoutView="100" workbookViewId="0">
      <selection activeCell="W17" sqref="W17"/>
    </sheetView>
  </sheetViews>
  <sheetFormatPr defaultRowHeight="15"/>
  <cols>
    <col min="1" max="2" width="7.7109375" style="77" customWidth="1"/>
    <col min="3" max="10" width="7.28515625" style="77" customWidth="1"/>
    <col min="11" max="11" width="8.28515625" style="77" customWidth="1"/>
    <col min="12" max="12" width="9" style="77" customWidth="1"/>
    <col min="13" max="13" width="6.42578125" style="77" customWidth="1"/>
    <col min="14" max="14" width="6" style="77" customWidth="1"/>
    <col min="15" max="15" width="7.42578125" style="2" customWidth="1"/>
    <col min="16" max="16" width="6.7109375" style="77" customWidth="1"/>
    <col min="17" max="17" width="6.85546875" style="77" customWidth="1"/>
    <col min="18" max="18" width="10.140625" style="77" customWidth="1"/>
    <col min="19" max="26" width="6.7109375" style="2" customWidth="1"/>
    <col min="27" max="31" width="9.140625" style="2"/>
    <col min="32" max="32" width="9.140625" style="2" customWidth="1"/>
    <col min="33" max="42" width="9.140625" style="2" hidden="1" customWidth="1"/>
    <col min="43" max="43" width="9.140625" style="2" customWidth="1"/>
    <col min="44" max="16384" width="9.140625" style="2"/>
  </cols>
  <sheetData>
    <row r="1" spans="1:44" ht="22.5" customHeight="1" thickBot="1">
      <c r="A1" s="115"/>
      <c r="B1" s="116"/>
      <c r="C1" s="1025" t="s">
        <v>451</v>
      </c>
      <c r="D1" s="1025"/>
      <c r="E1" s="1025"/>
      <c r="F1" s="1025"/>
      <c r="G1" s="1025"/>
      <c r="H1" s="1025"/>
      <c r="I1" s="1025"/>
      <c r="J1" s="1025"/>
      <c r="K1" s="1025"/>
      <c r="L1" s="1025"/>
      <c r="M1" s="1025"/>
      <c r="N1" s="1025"/>
      <c r="O1" s="1025"/>
      <c r="P1" s="1025"/>
      <c r="Q1" s="116"/>
      <c r="R1" s="117"/>
    </row>
    <row r="2" spans="1:44" ht="24.75" customHeight="1">
      <c r="A2" s="1026" t="str">
        <f>IF(AND(O4=""),"",CONCATENATE("fo|ky; dk uke %&amp;","  ",'Master sheet'!C10))</f>
        <v>fo|ky; dk uke %&amp;  jktdh; mPp ek/;fed fo|ky; bUnjokM+k] jkuh ¼ikyh</v>
      </c>
      <c r="B2" s="1027"/>
      <c r="C2" s="1027"/>
      <c r="D2" s="1027"/>
      <c r="E2" s="1027"/>
      <c r="F2" s="1027"/>
      <c r="G2" s="1027"/>
      <c r="H2" s="1027"/>
      <c r="I2" s="1027"/>
      <c r="J2" s="1027"/>
      <c r="K2" s="1027"/>
      <c r="L2" s="1027"/>
      <c r="M2" s="1027"/>
      <c r="N2" s="1027"/>
      <c r="O2" s="1027"/>
      <c r="P2" s="1027"/>
      <c r="Q2" s="1027"/>
      <c r="R2" s="1028"/>
      <c r="Y2" s="909" t="s">
        <v>114</v>
      </c>
      <c r="Z2" s="910"/>
      <c r="AA2" s="911"/>
    </row>
    <row r="3" spans="1:44" ht="18.75" customHeight="1">
      <c r="A3" s="1029" t="s">
        <v>452</v>
      </c>
      <c r="B3" s="1030"/>
      <c r="C3" s="920" t="str">
        <f>IF(AND(O4=""),"",'Marks Entry'!F2)</f>
        <v>2019-20</v>
      </c>
      <c r="D3" s="920"/>
      <c r="E3" s="920"/>
      <c r="F3" s="1031" t="s">
        <v>460</v>
      </c>
      <c r="G3" s="1031"/>
      <c r="H3" s="932" t="str">
        <f>IF(AND(O4=""),"",'Marks Entry'!G2)</f>
        <v>11'A'</v>
      </c>
      <c r="I3" s="932"/>
      <c r="J3" s="1032" t="s">
        <v>459</v>
      </c>
      <c r="K3" s="1033"/>
      <c r="L3" s="950" t="str">
        <f>IF(AND(O4=""),"",'Master sheet'!C6)</f>
        <v xml:space="preserve">Arts </v>
      </c>
      <c r="M3" s="951"/>
      <c r="N3" s="952"/>
      <c r="O3" s="1034" t="s">
        <v>500</v>
      </c>
      <c r="P3" s="1034"/>
      <c r="Q3" s="1034"/>
      <c r="R3" s="267" t="str">
        <f>IF(AND(O4=""),"",'Master sheet'!C7)</f>
        <v>A</v>
      </c>
      <c r="Y3" s="912"/>
      <c r="Z3" s="913"/>
      <c r="AA3" s="914"/>
    </row>
    <row r="4" spans="1:44" ht="18.75" customHeight="1">
      <c r="A4" s="1023" t="s">
        <v>456</v>
      </c>
      <c r="B4" s="1024"/>
      <c r="C4" s="1024"/>
      <c r="D4" s="924" t="str">
        <f>IFERROR(VLOOKUP($O$4,'Statement of Marks'!$B$6:'Statement of Marks'!$HA$106,4,0),"")</f>
        <v>LOHAR KAJAL</v>
      </c>
      <c r="E4" s="924"/>
      <c r="F4" s="924"/>
      <c r="G4" s="924"/>
      <c r="H4" s="931"/>
      <c r="I4" s="931"/>
      <c r="J4" s="931"/>
      <c r="K4" s="931"/>
      <c r="L4" s="931"/>
      <c r="M4" s="1035" t="s">
        <v>453</v>
      </c>
      <c r="N4" s="1035"/>
      <c r="O4" s="969">
        <v>1107</v>
      </c>
      <c r="P4" s="969"/>
      <c r="Q4" s="969"/>
      <c r="R4" s="970"/>
      <c r="Y4" s="912"/>
      <c r="Z4" s="913"/>
      <c r="AA4" s="914"/>
    </row>
    <row r="5" spans="1:44" ht="22.5" customHeight="1">
      <c r="A5" s="1023" t="s">
        <v>457</v>
      </c>
      <c r="B5" s="1024"/>
      <c r="C5" s="1024"/>
      <c r="D5" s="924" t="str">
        <f>IFERROR(VLOOKUP($O$4,'Statement of Marks'!$B$6:'Statement of Marks'!$HA$106,5,0),"")</f>
        <v>MITHA LAL</v>
      </c>
      <c r="E5" s="924"/>
      <c r="F5" s="924"/>
      <c r="G5" s="924"/>
      <c r="H5" s="924"/>
      <c r="I5" s="924"/>
      <c r="J5" s="924"/>
      <c r="K5" s="924"/>
      <c r="L5" s="924"/>
      <c r="M5" s="1022" t="s">
        <v>454</v>
      </c>
      <c r="N5" s="1022"/>
      <c r="O5" s="926">
        <f>IFERROR(VLOOKUP($O$4,'Statement of Marks'!$B$6:'Statement of Marks'!$HA$106,2,0),"")</f>
        <v>439</v>
      </c>
      <c r="P5" s="926"/>
      <c r="Q5" s="926"/>
      <c r="R5" s="927"/>
      <c r="Y5" s="912"/>
      <c r="Z5" s="913"/>
      <c r="AA5" s="914"/>
    </row>
    <row r="6" spans="1:44" ht="24" customHeight="1">
      <c r="A6" s="1023" t="s">
        <v>458</v>
      </c>
      <c r="B6" s="1024"/>
      <c r="C6" s="1024"/>
      <c r="D6" s="924" t="str">
        <f>IFERROR(VLOOKUP($O$4,'Statement of Marks'!$B$6:'Statement of Marks'!$HA$106,6,0),"")</f>
        <v>SAVITA</v>
      </c>
      <c r="E6" s="924"/>
      <c r="F6" s="924"/>
      <c r="G6" s="924"/>
      <c r="H6" s="924"/>
      <c r="I6" s="924"/>
      <c r="J6" s="948"/>
      <c r="K6" s="924"/>
      <c r="L6" s="924"/>
      <c r="M6" s="1022" t="s">
        <v>455</v>
      </c>
      <c r="N6" s="1022"/>
      <c r="O6" s="933" t="str">
        <f>IFERROR(VLOOKUP($O$4,'Statement of Marks'!$B$6:'Statement of Marks'!$HA$106,3,0),"")</f>
        <v>27-10-2003</v>
      </c>
      <c r="P6" s="933"/>
      <c r="Q6" s="933"/>
      <c r="R6" s="934"/>
      <c r="Y6" s="912"/>
      <c r="Z6" s="913"/>
      <c r="AA6" s="914"/>
    </row>
    <row r="7" spans="1:44" ht="69" customHeight="1">
      <c r="A7" s="467" t="s">
        <v>461</v>
      </c>
      <c r="B7" s="468" t="s">
        <v>462</v>
      </c>
      <c r="C7" s="1016" t="s">
        <v>463</v>
      </c>
      <c r="D7" s="1016" t="s">
        <v>464</v>
      </c>
      <c r="E7" s="1016" t="s">
        <v>465</v>
      </c>
      <c r="F7" s="1018" t="s">
        <v>466</v>
      </c>
      <c r="G7" s="1020" t="s">
        <v>467</v>
      </c>
      <c r="H7" s="469" t="s">
        <v>468</v>
      </c>
      <c r="I7" s="470" t="s">
        <v>469</v>
      </c>
      <c r="J7" s="1007" t="s">
        <v>469</v>
      </c>
      <c r="K7" s="1008" t="s">
        <v>470</v>
      </c>
      <c r="L7" s="1010" t="s">
        <v>471</v>
      </c>
      <c r="M7" s="1012" t="s">
        <v>472</v>
      </c>
      <c r="N7" s="1013"/>
      <c r="O7" s="979" t="s">
        <v>73</v>
      </c>
      <c r="P7" s="979" t="s">
        <v>74</v>
      </c>
      <c r="Q7" s="1101" t="s">
        <v>499</v>
      </c>
      <c r="R7" s="1102"/>
      <c r="W7" s="54"/>
      <c r="Y7" s="912"/>
      <c r="Z7" s="913"/>
      <c r="AA7" s="914"/>
      <c r="AG7" s="466"/>
      <c r="AH7" s="466"/>
      <c r="AI7" s="466"/>
      <c r="AJ7" s="466"/>
      <c r="AK7" s="466"/>
      <c r="AL7" s="466"/>
      <c r="AM7" s="466"/>
      <c r="AN7" s="466"/>
      <c r="AO7" s="466"/>
      <c r="AP7" s="466"/>
    </row>
    <row r="8" spans="1:44" ht="22.5" customHeight="1">
      <c r="A8" s="905" t="s">
        <v>113</v>
      </c>
      <c r="B8" s="906"/>
      <c r="C8" s="1017"/>
      <c r="D8" s="1017"/>
      <c r="E8" s="1017"/>
      <c r="F8" s="1019"/>
      <c r="G8" s="1021"/>
      <c r="H8" s="55">
        <v>50</v>
      </c>
      <c r="I8" s="56">
        <v>20</v>
      </c>
      <c r="J8" s="1007"/>
      <c r="K8" s="1009"/>
      <c r="L8" s="1011"/>
      <c r="M8" s="1014"/>
      <c r="N8" s="1015"/>
      <c r="O8" s="979"/>
      <c r="P8" s="979"/>
      <c r="Q8" s="1103"/>
      <c r="R8" s="1104"/>
      <c r="W8" s="54"/>
      <c r="Y8" s="912"/>
      <c r="Z8" s="913"/>
      <c r="AA8" s="914"/>
      <c r="AG8" s="465"/>
      <c r="AH8" s="464"/>
      <c r="AI8" s="464"/>
      <c r="AJ8" s="464"/>
      <c r="AK8" s="464"/>
      <c r="AL8" s="464"/>
      <c r="AM8" s="464"/>
      <c r="AN8" s="464"/>
      <c r="AO8" s="464"/>
      <c r="AP8" s="464"/>
      <c r="AQ8" s="465"/>
      <c r="AR8" s="465"/>
    </row>
    <row r="9" spans="1:44" ht="17.25" customHeight="1" thickBot="1">
      <c r="A9" s="907"/>
      <c r="B9" s="908"/>
      <c r="C9" s="57">
        <v>10</v>
      </c>
      <c r="D9" s="57">
        <v>10</v>
      </c>
      <c r="E9" s="57">
        <v>10</v>
      </c>
      <c r="F9" s="58">
        <v>30</v>
      </c>
      <c r="G9" s="59">
        <v>20</v>
      </c>
      <c r="H9" s="60">
        <v>70</v>
      </c>
      <c r="I9" s="61">
        <v>0</v>
      </c>
      <c r="J9" s="60">
        <v>70</v>
      </c>
      <c r="K9" s="62">
        <v>50</v>
      </c>
      <c r="L9" s="63">
        <v>30</v>
      </c>
      <c r="M9" s="971">
        <v>100</v>
      </c>
      <c r="N9" s="972"/>
      <c r="O9" s="979"/>
      <c r="P9" s="979"/>
      <c r="Q9" s="975"/>
      <c r="R9" s="1105"/>
      <c r="W9" s="54"/>
      <c r="Y9" s="915"/>
      <c r="Z9" s="916"/>
      <c r="AA9" s="917"/>
      <c r="AG9" s="465"/>
      <c r="AH9" s="464"/>
      <c r="AI9" s="464"/>
      <c r="AJ9" s="464"/>
      <c r="AK9" s="464"/>
      <c r="AL9" s="464"/>
      <c r="AM9" s="464"/>
      <c r="AN9" s="464"/>
      <c r="AO9" s="464"/>
      <c r="AP9" s="464"/>
      <c r="AQ9" s="465"/>
      <c r="AR9" s="465"/>
    </row>
    <row r="10" spans="1:44" ht="18" customHeight="1">
      <c r="A10" s="1097" t="str">
        <f>'Teacher &amp; Cat. Wise Result'!B5</f>
        <v>Com. Hindi</v>
      </c>
      <c r="B10" s="1098"/>
      <c r="C10" s="64">
        <f>IFERROR(VLOOKUP($O$4,'Statement of Marks'!$B$6:'Statement of Marks'!$HA$106,9,0),"")</f>
        <v>3</v>
      </c>
      <c r="D10" s="64" t="str">
        <f>IFERROR(VLOOKUP($O$4,'Statement of Marks'!$B$6:'Statement of Marks'!$HA$106,10,0),"")</f>
        <v>AB</v>
      </c>
      <c r="E10" s="64" t="str">
        <f>IFERROR(VLOOKUP($O$4,'Statement of Marks'!$B$6:'Statement of Marks'!$HA$106,11,0),"")</f>
        <v>ML</v>
      </c>
      <c r="F10" s="65">
        <f>IFERROR(VLOOKUP($O$4,'Statement of Marks'!$B$6:'Statement of Marks'!$HA$106,12,0),"")</f>
        <v>3</v>
      </c>
      <c r="G10" s="66">
        <f>IFERROR(VLOOKUP($O$4,'Statement of Marks'!$B$6:'Statement of Marks'!$HA$106,13,0),"")</f>
        <v>2</v>
      </c>
      <c r="H10" s="67">
        <f>IFERROR(VLOOKUP($O$4,'Statement of Marks'!$B$6:'Statement of Marks'!$HA$106,14,0),"")</f>
        <v>5</v>
      </c>
      <c r="I10" s="64"/>
      <c r="J10" s="64">
        <f>IF(AND(H10="",I10=""),"",IF(AND(H10="AB",CB103="AB"),"AB",IF(AND(H10="ML",I10="ML"),"RE",SUM(H10,I10))))</f>
        <v>5</v>
      </c>
      <c r="K10" s="66">
        <f>IFERROR(VLOOKUP($O$4,'Statement of Marks'!$B$6:'Statement of Marks'!$HA$106,15,0),"")</f>
        <v>4</v>
      </c>
      <c r="L10" s="68">
        <f>IFERROR(VLOOKUP($O$4,'Statement of Marks'!$B$6:'Statement of Marks'!$HA$106,16,0),"")</f>
        <v>3</v>
      </c>
      <c r="M10" s="902">
        <f>IFERROR(VLOOKUP($O$4,'Statement of Marks'!$B$6:'Statement of Marks'!$HA$106,17,0),"")</f>
        <v>9</v>
      </c>
      <c r="N10" s="902"/>
      <c r="O10" s="1095" t="str">
        <f>IFERROR(VLOOKUP($O$4,'Statement of Marks'!$B$6:'Statement of Marks'!$HA$106,22,0),"")</f>
        <v>F</v>
      </c>
      <c r="P10" s="69" t="str">
        <f>IF(M10="","",IF(O10="","",IF(M10&gt;=60%*$M$9,"I",IF(M10&gt;=48%*$M$9,"II",IF(M10&gt;=36%*$M$9,"III","G.P.")))))</f>
        <v>G.P.</v>
      </c>
      <c r="Q10" s="1089" t="str">
        <f>IF(AND(M10=""),"",IF(AND(M10&gt;=75%*$M$9),A10,""))</f>
        <v/>
      </c>
      <c r="R10" s="1090"/>
      <c r="AG10" s="465"/>
      <c r="AH10" s="464">
        <f>IFERROR(VLOOKUP($O$4,'Statement of Marks'!$B$6:'Statement of Marks'!$HA$106,39,0),"")</f>
        <v>1</v>
      </c>
      <c r="AI10" s="464"/>
      <c r="AJ10" s="464">
        <f>IFERROR(VLOOKUP($O$4,'Statement of Marks'!$B$6:'Statement of Marks'!$HA$106,57,0),"")</f>
        <v>1</v>
      </c>
      <c r="AK10" s="464"/>
      <c r="AL10" s="464">
        <f>IFERROR(VLOOKUP($O$4,'Statement of Marks'!$B$6:'Statement of Marks'!$HA$106,75,0),"")</f>
        <v>2</v>
      </c>
      <c r="AM10" s="464"/>
      <c r="AN10" s="464" t="str">
        <f>IFERROR(VLOOKUP($O$4,'Statement of Marks'!$B$6:'Statement of Marks'!$HA$106,93,0),"")</f>
        <v/>
      </c>
      <c r="AO10" s="464"/>
      <c r="AP10" s="464"/>
      <c r="AQ10" s="465"/>
      <c r="AR10" s="465"/>
    </row>
    <row r="11" spans="1:44" ht="18" customHeight="1">
      <c r="A11" s="1097" t="str">
        <f>'Teacher &amp; Cat. Wise Result'!B6</f>
        <v>Com. English</v>
      </c>
      <c r="B11" s="1098"/>
      <c r="C11" s="64">
        <f>IFERROR(VLOOKUP($O$4,'Statement of Marks'!$B$6:'Statement of Marks'!$HA$106,24,0),"")</f>
        <v>7</v>
      </c>
      <c r="D11" s="64">
        <f>IFERROR(VLOOKUP($O$4,'Statement of Marks'!$B$6:'Statement of Marks'!$HA$106,25,0),"")</f>
        <v>9</v>
      </c>
      <c r="E11" s="64">
        <f>IFERROR(VLOOKUP($O$4,'Statement of Marks'!$B$6:'Statement of Marks'!$HA$106,26,0),"")</f>
        <v>9</v>
      </c>
      <c r="F11" s="65">
        <f>IFERROR(VLOOKUP($O$4,'Statement of Marks'!$B$6:'Statement of Marks'!$HA$106,27,0),"")</f>
        <v>25</v>
      </c>
      <c r="G11" s="66">
        <f>IFERROR(VLOOKUP($O$4,'Statement of Marks'!$B$6:'Statement of Marks'!$HA$106,28,0),"")</f>
        <v>17</v>
      </c>
      <c r="H11" s="64">
        <f>IFERROR(VLOOKUP($O$4,'Statement of Marks'!$B$6:'Statement of Marks'!$HA$106,29,0),"")</f>
        <v>57</v>
      </c>
      <c r="I11" s="64"/>
      <c r="J11" s="64">
        <f>IF(AND(H11="",I11=""),"",IF(AND(H11="AB",CB104="AB"),"AB",IF(AND(H11="ML",I11="ML"),"RE",SUM(H11,I11))))</f>
        <v>57</v>
      </c>
      <c r="K11" s="66">
        <f>IFERROR(VLOOKUP($O$4,'Statement of Marks'!$B$6:'Statement of Marks'!$HA$106,30,0),"")</f>
        <v>41</v>
      </c>
      <c r="L11" s="68">
        <f>IFERROR(VLOOKUP($O$4,'Statement of Marks'!$B$6:'Statement of Marks'!$HA$106,31,0),"")</f>
        <v>6</v>
      </c>
      <c r="M11" s="902">
        <f>IFERROR(VLOOKUP($O$4,'Statement of Marks'!$B$6:'Statement of Marks'!$HA$106,32,0),"")</f>
        <v>64</v>
      </c>
      <c r="N11" s="902"/>
      <c r="O11" s="1095" t="str">
        <f>IFERROR(VLOOKUP($O$4,'Statement of Marks'!$B$6:'Statement of Marks'!$HA$106,37,0),"")</f>
        <v>P</v>
      </c>
      <c r="P11" s="69" t="str">
        <f t="shared" ref="P11:P14" si="0">IF(M11="","",IF(O11="","",IF(M11&gt;=60%*$M$9,"I",IF(M11&gt;=48%*$M$9,"II",IF(M11&gt;=36%*$M$9,"III","G.P.")))))</f>
        <v>I</v>
      </c>
      <c r="Q11" s="1089" t="str">
        <f t="shared" ref="Q11:Q14" si="1">IF(AND(M11=""),"",IF(AND(M11&gt;=75%*$M$9),A11,""))</f>
        <v/>
      </c>
      <c r="R11" s="1090"/>
      <c r="AG11" s="465"/>
      <c r="AH11" s="464" t="str">
        <f>'Statement of Marks'!AO1</f>
        <v>POLITICAL SCIENCE</v>
      </c>
      <c r="AI11" s="464"/>
      <c r="AJ11" s="464" t="str">
        <f>'Statement of Marks'!BG1</f>
        <v>HISTORY</v>
      </c>
      <c r="AK11" s="464"/>
      <c r="AL11" s="464" t="str">
        <f>'Statement of Marks'!BY1</f>
        <v>GEOGRAPHY</v>
      </c>
      <c r="AM11" s="464"/>
      <c r="AN11" s="464" t="str">
        <f>'Statement of Marks'!CQ1</f>
        <v>MATHEMATICS</v>
      </c>
      <c r="AO11" s="464"/>
      <c r="AP11" s="464"/>
      <c r="AQ11" s="465"/>
      <c r="AR11" s="465"/>
    </row>
    <row r="12" spans="1:44" ht="18" customHeight="1">
      <c r="A12" s="900" t="str">
        <f>IF(AH10=1,AH11,IF(AH10=2,AH12,IF(AH10=3,AH13,"")))</f>
        <v>POLITICAL SCIENCE</v>
      </c>
      <c r="B12" s="901"/>
      <c r="C12" s="64">
        <f>IFERROR(VLOOKUP($O$4,'Statement of Marks'!$B$6:'Statement of Marks'!$HA$106,40,0),"")</f>
        <v>7</v>
      </c>
      <c r="D12" s="64">
        <f>IFERROR(VLOOKUP($O$4,'Statement of Marks'!$B$6:'Statement of Marks'!$HA$106,41,0),"")</f>
        <v>9</v>
      </c>
      <c r="E12" s="64">
        <f>IFERROR(VLOOKUP($O$4,'Statement of Marks'!$B$6:'Statement of Marks'!$HA$106,42,0),"")</f>
        <v>9</v>
      </c>
      <c r="F12" s="65">
        <f>IFERROR(VLOOKUP($O$4,'Statement of Marks'!$B$6:'Statement of Marks'!$HA$106,43,0),"")</f>
        <v>25</v>
      </c>
      <c r="G12" s="66">
        <f>IFERROR(VLOOKUP($O$4,'Statement of Marks'!$B$6:'Statement of Marks'!$HA$106,44,0),"")</f>
        <v>17</v>
      </c>
      <c r="H12" s="64">
        <f>IFERROR(VLOOKUP($O$4,'Statement of Marks'!$B$6:'Statement of Marks'!$HA$106,45,0),"")</f>
        <v>57</v>
      </c>
      <c r="I12" s="64" t="str">
        <f>IFERROR(VLOOKUP($O$4,'Statement of Marks'!$B$6:'Statement of Marks'!$HA$106,46,0),"")</f>
        <v/>
      </c>
      <c r="J12" s="64">
        <f>IF(AND(H12="",I12=""),"",IF(AND(H12="AB",CB105="AB"),"AB",IF(AND(H12="ML",I12="ML"),"RE",SUM(H12,I12))))</f>
        <v>57</v>
      </c>
      <c r="K12" s="66">
        <f>IFERROR(VLOOKUP($O$4,'Statement of Marks'!$B$6:'Statement of Marks'!$HA$106,48,0),"")</f>
        <v>41</v>
      </c>
      <c r="L12" s="68">
        <f>IFERROR(VLOOKUP($O$4,'Statement of Marks'!$B$6:'Statement of Marks'!$HA$106,49,0),"")</f>
        <v>30</v>
      </c>
      <c r="M12" s="902">
        <f>IFERROR(VLOOKUP($O$4,'Statement of Marks'!$B$6:'Statement of Marks'!$HA$106,50,0),"")</f>
        <v>88</v>
      </c>
      <c r="N12" s="902"/>
      <c r="O12" s="1095" t="str">
        <f>IFERROR(VLOOKUP($O$4,'Statement of Marks'!$B$6:'Statement of Marks'!$HA$106,55,0),"")</f>
        <v>P</v>
      </c>
      <c r="P12" s="69" t="str">
        <f t="shared" si="0"/>
        <v>I</v>
      </c>
      <c r="Q12" s="1089" t="str">
        <f t="shared" si="1"/>
        <v>POLITICAL SCIENCE</v>
      </c>
      <c r="R12" s="1090"/>
      <c r="AG12" s="465"/>
      <c r="AH12" s="464" t="str">
        <f>'Statement of Marks'!AS1</f>
        <v/>
      </c>
      <c r="AI12" s="464"/>
      <c r="AJ12" s="464" t="str">
        <f>'Statement of Marks'!BK1</f>
        <v/>
      </c>
      <c r="AK12" s="464"/>
      <c r="AL12" s="464" t="str">
        <f>'Statement of Marks'!CC1</f>
        <v>HINDI LITERATURE</v>
      </c>
      <c r="AM12" s="464"/>
      <c r="AN12" s="464" t="str">
        <f>'Statement of Marks'!CU1</f>
        <v>BEAUTY AND HEALTH</v>
      </c>
      <c r="AO12" s="464"/>
      <c r="AP12" s="464"/>
      <c r="AQ12" s="465"/>
      <c r="AR12" s="465"/>
    </row>
    <row r="13" spans="1:44" ht="18" customHeight="1">
      <c r="A13" s="900" t="str">
        <f>IF(AJ10=1,AJ11,IF(AJ10=2,AJ12,IF(AJ10=3,AJ13,"")))</f>
        <v>HISTORY</v>
      </c>
      <c r="B13" s="901"/>
      <c r="C13" s="64">
        <f>IFERROR(VLOOKUP($O$4,'Statement of Marks'!$B$6:'Statement of Marks'!$HA$106,58,0),"")</f>
        <v>7</v>
      </c>
      <c r="D13" s="64">
        <f>IFERROR(VLOOKUP($O$4,'Statement of Marks'!$B$6:'Statement of Marks'!$HA$106,59,0),"")</f>
        <v>9</v>
      </c>
      <c r="E13" s="64">
        <f>IFERROR(VLOOKUP($O$4,'Statement of Marks'!$B$6:'Statement of Marks'!$HA$106,60,0),"")</f>
        <v>9</v>
      </c>
      <c r="F13" s="65">
        <f>IFERROR(VLOOKUP($O$4,'Statement of Marks'!$B$6:'Statement of Marks'!$HA$106,61,0),"")</f>
        <v>25</v>
      </c>
      <c r="G13" s="66">
        <f>IFERROR(VLOOKUP($O$4,'Statement of Marks'!$B$6:'Statement of Marks'!$HA$106,62,0),"")</f>
        <v>17</v>
      </c>
      <c r="H13" s="64">
        <f>IFERROR(VLOOKUP($O$4,'Statement of Marks'!$B$6:'Statement of Marks'!$HA$106,63,0),"")</f>
        <v>57</v>
      </c>
      <c r="I13" s="64" t="str">
        <f>IFERROR(VLOOKUP($O$4,'Statement of Marks'!$B$6:'Statement of Marks'!$HA$106,64,0),"")</f>
        <v/>
      </c>
      <c r="J13" s="64">
        <f>IF(AND(H13="",I13=""),"",IF(AND(H13="AB",CB106="AB"),"AB",IF(AND(H13="ML",I13="ML"),"RE",SUM(H13,I13))))</f>
        <v>57</v>
      </c>
      <c r="K13" s="66">
        <f>IFERROR(VLOOKUP($O$4,'Statement of Marks'!$B$6:'Statement of Marks'!$HA$106,66,0),"")</f>
        <v>41</v>
      </c>
      <c r="L13" s="68">
        <f>IFERROR(VLOOKUP($O$4,'Statement of Marks'!$B$6:'Statement of Marks'!$HA$106,67,0),"")</f>
        <v>30</v>
      </c>
      <c r="M13" s="902">
        <f>IFERROR(VLOOKUP($O$4,'Statement of Marks'!$B$6:'Statement of Marks'!$HA$106,68,0),"")</f>
        <v>88</v>
      </c>
      <c r="N13" s="902"/>
      <c r="O13" s="1095" t="str">
        <f>IFERROR(VLOOKUP($O$4,'Statement of Marks'!$B$6:'Statement of Marks'!$HA$106,73,0),"")</f>
        <v>P</v>
      </c>
      <c r="P13" s="69" t="str">
        <f t="shared" si="0"/>
        <v>I</v>
      </c>
      <c r="Q13" s="1089" t="str">
        <f t="shared" si="1"/>
        <v>HISTORY</v>
      </c>
      <c r="R13" s="1090"/>
      <c r="AG13" s="465"/>
      <c r="AH13" s="464" t="str">
        <f>'Statement of Marks'!AW1</f>
        <v>BIOLOGY</v>
      </c>
      <c r="AI13" s="464"/>
      <c r="AJ13" s="464"/>
      <c r="AK13" s="464"/>
      <c r="AL13" s="464" t="str">
        <f>'Statement of Marks'!CG1</f>
        <v/>
      </c>
      <c r="AM13" s="464"/>
      <c r="AN13" s="464" t="str">
        <f>'Statement of Marks'!CY1</f>
        <v>ELECTRICALS AND ELECTRONICS</v>
      </c>
      <c r="AO13" s="464"/>
      <c r="AP13" s="464"/>
      <c r="AQ13" s="465"/>
      <c r="AR13" s="465"/>
    </row>
    <row r="14" spans="1:44" ht="18" customHeight="1">
      <c r="A14" s="900" t="str">
        <f>IF(AL10=1,AL11,IF(AL10=2,AL12,IF(AL10=3,AL13,"")))</f>
        <v>HINDI LITERATURE</v>
      </c>
      <c r="B14" s="901"/>
      <c r="C14" s="64">
        <f>IFERROR(VLOOKUP($O$4,'Statement of Marks'!$B$6:'Statement of Marks'!$HA$106,76,0),"")</f>
        <v>7</v>
      </c>
      <c r="D14" s="64">
        <f>IFERROR(VLOOKUP($O$4,'Statement of Marks'!$B$6:'Statement of Marks'!$HA$106,77,0),"")</f>
        <v>9</v>
      </c>
      <c r="E14" s="64">
        <f>IFERROR(VLOOKUP($O$4,'Statement of Marks'!$B$6:'Statement of Marks'!$HA$106,78,0),"")</f>
        <v>9</v>
      </c>
      <c r="F14" s="65">
        <f>IFERROR(VLOOKUP($O$4,'Statement of Marks'!$B$6:'Statement of Marks'!$HA$106,79,0),"")</f>
        <v>25</v>
      </c>
      <c r="G14" s="66">
        <f>IFERROR(VLOOKUP($O$4,'Statement of Marks'!$B$6:'Statement of Marks'!$HA$106,80,0),"")</f>
        <v>17</v>
      </c>
      <c r="H14" s="64">
        <f>IFERROR(VLOOKUP($O$4,'Statement of Marks'!$B$6:'Statement of Marks'!$HA$106,81,0),"")</f>
        <v>57</v>
      </c>
      <c r="I14" s="64" t="str">
        <f>IFERROR(VLOOKUP($O$4,'Statement of Marks'!$B$6:'Statement of Marks'!$HA$106,82,0),"")</f>
        <v/>
      </c>
      <c r="J14" s="64">
        <f>IF(AND(H14="",I14=""),"",IF(AND(H14="AB",CB107="AB"),"AB",IF(AND(H14="ML",I14="ML"),"RE",SUM(H14,I14))))</f>
        <v>57</v>
      </c>
      <c r="K14" s="66">
        <f>IFERROR(VLOOKUP($O$4,'Statement of Marks'!$B$6:'Statement of Marks'!$HA$106,84,0),"")</f>
        <v>41</v>
      </c>
      <c r="L14" s="68">
        <f>IFERROR(VLOOKUP($O$4,'Statement of Marks'!$B$6:'Statement of Marks'!$HA$106,85,0),"")</f>
        <v>30</v>
      </c>
      <c r="M14" s="902">
        <f>IFERROR(VLOOKUP($O$4,'Statement of Marks'!$B$6:'Statement of Marks'!$HA$106,86,0),"")</f>
        <v>88</v>
      </c>
      <c r="N14" s="902"/>
      <c r="O14" s="1095" t="str">
        <f>IFERROR(VLOOKUP($O$4,'Statement of Marks'!$B$6:'Statement of Marks'!$HA$106,91,0),"")</f>
        <v>P</v>
      </c>
      <c r="P14" s="69" t="str">
        <f t="shared" si="0"/>
        <v>I</v>
      </c>
      <c r="Q14" s="1089" t="str">
        <f t="shared" si="1"/>
        <v>HINDI LITERATURE</v>
      </c>
      <c r="R14" s="1090"/>
      <c r="AG14" s="465"/>
      <c r="AH14" s="464"/>
      <c r="AI14" s="464"/>
      <c r="AJ14" s="464" t="str">
        <f>'Statement of Marks'!BO1</f>
        <v/>
      </c>
      <c r="AK14" s="464"/>
      <c r="AL14" s="464"/>
      <c r="AM14" s="464"/>
      <c r="AN14" s="464"/>
      <c r="AO14" s="464"/>
      <c r="AP14" s="464"/>
      <c r="AQ14" s="465"/>
      <c r="AR14" s="465"/>
    </row>
    <row r="15" spans="1:44" ht="15.75" customHeight="1">
      <c r="A15" s="999" t="s">
        <v>473</v>
      </c>
      <c r="B15" s="1000"/>
      <c r="C15" s="1000"/>
      <c r="D15" s="1000"/>
      <c r="E15" s="1000"/>
      <c r="F15" s="1000"/>
      <c r="G15" s="1000"/>
      <c r="H15" s="1000"/>
      <c r="I15" s="1000"/>
      <c r="J15" s="1000"/>
      <c r="K15" s="1000"/>
      <c r="L15" s="1000"/>
      <c r="M15" s="1000"/>
      <c r="N15" s="1000"/>
      <c r="O15" s="1000"/>
      <c r="P15" s="1000"/>
      <c r="Q15" s="1000"/>
      <c r="R15" s="1001"/>
      <c r="AG15" s="465"/>
      <c r="AH15" s="464"/>
      <c r="AI15" s="464"/>
      <c r="AJ15" s="464"/>
      <c r="AK15" s="464"/>
      <c r="AL15" s="464"/>
      <c r="AM15" s="464"/>
      <c r="AN15" s="464"/>
      <c r="AO15" s="464"/>
      <c r="AP15" s="464"/>
      <c r="AQ15" s="465"/>
      <c r="AR15" s="465"/>
    </row>
    <row r="16" spans="1:44" ht="21.75" customHeight="1">
      <c r="A16" s="1099" t="str">
        <f>IF(AN10=1,AN11,IF(AN10=2,AN12,IF(AN10=3,AN13,"")))</f>
        <v/>
      </c>
      <c r="B16" s="1100"/>
      <c r="C16" s="64" t="str">
        <f>IFERROR(IF(A16="","",VLOOKUP($O$4,'Statement of Marks'!$B$6:'Statement of Marks'!$HA$106,94,0)),"")</f>
        <v/>
      </c>
      <c r="D16" s="64" t="str">
        <f>IFERROR(IF(A16="","",VLOOKUP($O$4,'Statement of Marks'!$B$6:'Statement of Marks'!$HA$106,95,0)),"")</f>
        <v/>
      </c>
      <c r="E16" s="64" t="str">
        <f>IFERROR(IF(A16="","",VLOOKUP($O$4,'Statement of Marks'!$B$6:'Statement of Marks'!$HA$106,96,0)),"")</f>
        <v/>
      </c>
      <c r="F16" s="65" t="str">
        <f>IFERROR(IF(A16="","",VLOOKUP($O$4,'Statement of Marks'!$B$6:'Statement of Marks'!$HA$106,97,0)),"")</f>
        <v/>
      </c>
      <c r="G16" s="66" t="str">
        <f>IFERROR(IF(A16="","",VLOOKUP($O$4,'Statement of Marks'!$B$6:'Statement of Marks'!$HA$106,98,0)),"")</f>
        <v/>
      </c>
      <c r="H16" s="64" t="str">
        <f>IFERROR(IF(A16="","",VLOOKUP($O$4,'Statement of Marks'!$B$6:'Statement of Marks'!$HA$106,99,0)),"")</f>
        <v/>
      </c>
      <c r="I16" s="64" t="str">
        <f>IFERROR(IF(A16="","",VLOOKUP($O$4,'Statement of Marks'!$B$6:'Statement of Marks'!$HA$106,100,0)),"")</f>
        <v/>
      </c>
      <c r="J16" s="64" t="str">
        <f>IF(AND(H16="",I16=""),"",IF(AND(H16="AB",CB107="AB"),"AB",IF(AND(H16="ML",I16="ML"),"RE",SUM(H16,I16))))</f>
        <v/>
      </c>
      <c r="K16" s="66" t="str">
        <f>IFERROR(IF(A16="","",VLOOKUP($O$4,'Statement of Marks'!$B$6:'Statement of Marks'!$HA$106,102,0)),"")</f>
        <v/>
      </c>
      <c r="L16" s="68" t="str">
        <f>IFERROR(IF(A16="","",VLOOKUP($O$4,'Statement of Marks'!$B$6:'Statement of Marks'!$HA$106,103,0)),"")</f>
        <v/>
      </c>
      <c r="M16" s="902" t="str">
        <f>IFERROR(IF(A16="","",VLOOKUP($O$4,'Statement of Marks'!$B$6:'Statement of Marks'!$HA$106,104,0)),"")</f>
        <v/>
      </c>
      <c r="N16" s="902"/>
      <c r="O16" s="1096" t="str">
        <f>IFERROR(IF(A16="","",VLOOKUP($O$4,'Statement of Marks'!$B$6:'Statement of Marks'!$HA$106,109,0)),"")</f>
        <v/>
      </c>
      <c r="P16" s="70" t="str">
        <f>IF(M16="","",IF(O16="","",IF(M16&gt;=60%*$M$9,"I",IF(M16&gt;=48%*$M$9,"II",IF(M16&gt;=36%*$M$9,"III","G.P.")))))</f>
        <v/>
      </c>
      <c r="Q16" s="1091" t="str">
        <f>IF(AND(M16=""),"",IF(AND(M16&gt;=75%*M9),A16,""))</f>
        <v/>
      </c>
      <c r="R16" s="1092"/>
      <c r="AG16" s="465"/>
      <c r="AH16" s="465"/>
      <c r="AI16" s="465"/>
      <c r="AJ16" s="465"/>
      <c r="AK16" s="465"/>
      <c r="AL16" s="465"/>
      <c r="AM16" s="465"/>
      <c r="AN16" s="465"/>
      <c r="AO16" s="465"/>
      <c r="AP16" s="465"/>
      <c r="AQ16" s="465"/>
      <c r="AR16" s="465"/>
    </row>
    <row r="17" spans="1:43" ht="21.75" customHeight="1">
      <c r="A17" s="1002" t="s">
        <v>474</v>
      </c>
      <c r="B17" s="1003"/>
      <c r="C17" s="71">
        <f>IF(AND(O4=""),"",IF(AND(C10="",C11="",C12="",C13="",C14="",),"",SUM(C10:C14)))</f>
        <v>31</v>
      </c>
      <c r="D17" s="71">
        <f>IF(AND(O4=""),"",IF(AND(D10="",D11="",D12="",D13="",D14="",),"",SUM(D10:D14)))</f>
        <v>36</v>
      </c>
      <c r="E17" s="71">
        <f>IF(AND(O4=""),"",IF(AND(E10="",E11="",E12="",E13="",E14="",),"",SUM(E10:E14)))</f>
        <v>36</v>
      </c>
      <c r="F17" s="71">
        <f>IF(AND(O4=""),"",IF(AND(F10="",F11="",F12="",F13="",F14="",),"",SUM(F10:F14)))</f>
        <v>103</v>
      </c>
      <c r="G17" s="71">
        <f>IF(AND(O4=""),"",IF(AND(G10="",G11="",G12="",G13="",G14="",),"",SUM(G10:G14)))</f>
        <v>70</v>
      </c>
      <c r="H17" s="71">
        <f>IF(AND(O4=""),"",IF(AND(H10="",H11="",H12="",H13="",H14="",),"",SUM(H10:H14)))</f>
        <v>233</v>
      </c>
      <c r="I17" s="71">
        <f>IF(AND(O4=""),"",IF(AND(I10="",I11="",I12="",I13="",I14="",),"",SUM(I10:I14)))</f>
        <v>0</v>
      </c>
      <c r="J17" s="71">
        <f>IF(AND(O4=""),"",IF(AND(J10="",J11="",J12="",J13="",J14="",),"",SUM(J10:J14)))</f>
        <v>233</v>
      </c>
      <c r="K17" s="71">
        <f>IF(AND(O4=""),"",IF(AND(K10="",K11="",K12="",K13="",K14="",),"",SUM(K10:K14)))</f>
        <v>168</v>
      </c>
      <c r="L17" s="71">
        <f>IF(AND(O4=""),"",IF(AND(L10="",L11="",L12="",L13="",L14="",),"",SUM(L10:L14)))</f>
        <v>99</v>
      </c>
      <c r="M17" s="903">
        <f>IF(AND(M10="",M11="",M12="",M13="",M14=""),"",SUM(M10:M14))</f>
        <v>337</v>
      </c>
      <c r="N17" s="904"/>
      <c r="O17" s="1004" t="s">
        <v>485</v>
      </c>
      <c r="P17" s="1005"/>
      <c r="Q17" s="1005"/>
      <c r="R17" s="1006"/>
      <c r="AG17" s="466"/>
      <c r="AH17" s="466"/>
      <c r="AI17" s="466"/>
      <c r="AJ17" s="466"/>
      <c r="AK17" s="466"/>
      <c r="AL17" s="466"/>
      <c r="AM17" s="466"/>
      <c r="AN17" s="466"/>
      <c r="AO17" s="466"/>
      <c r="AP17" s="466"/>
      <c r="AQ17" s="466"/>
    </row>
    <row r="18" spans="1:43" ht="24" customHeight="1">
      <c r="A18" s="988" t="s">
        <v>475</v>
      </c>
      <c r="B18" s="989"/>
      <c r="C18" s="72">
        <f>IF(C17="","",50-(COUNTIF(C10:C14,"NA")*10+COUNTIF(C10:C14,"ML")*10))</f>
        <v>50</v>
      </c>
      <c r="D18" s="72">
        <f>IF(D17="","",50-(COUNTIF(D10:D14,"NA")*10+COUNTIF(D10:D14,"ML")*10))</f>
        <v>50</v>
      </c>
      <c r="E18" s="72">
        <f>IF(E17="","",50-(COUNTIF(E10:E14,"NA")*10+COUNTIF(E10:E14,"ML")*10))</f>
        <v>40</v>
      </c>
      <c r="F18" s="72">
        <f>IF(F17="","",SUM(C18:E18))</f>
        <v>140</v>
      </c>
      <c r="G18" s="1082">
        <f>IF(G17="","",ROUND(CEILING((SUM(F18) * 20 / 30),1), 0))</f>
        <v>94</v>
      </c>
      <c r="H18" s="72">
        <f>IF(H17="","",350-(COUNT(I10:I14)*20+COUNTIF(H10:H14,"NA")*70+COUNTIF(H10:H14,"ML")*70))</f>
        <v>350</v>
      </c>
      <c r="I18" s="72">
        <f>IF(I17="","",COUNT(I10:I14)*20-(COUNTIF(I10:I14,"NA")*20+COUNTIF(I10:I14,"ML")*20))</f>
        <v>0</v>
      </c>
      <c r="J18" s="72">
        <f>IF(J17="","",COUNT(J10:J14)*70-(COUNTIF(J10:J14,"NA")*70+COUNTIF(J10:J14,"ML")*70))</f>
        <v>350</v>
      </c>
      <c r="K18" s="1082">
        <f>IF(K17="","",ROUND(CEILING((SUM(J18) * 50 / 70),1), 0))</f>
        <v>250</v>
      </c>
      <c r="L18" s="72">
        <f>IF(L17="","",COUNT(L10:L14)*30-(COUNTIF(L10:L14,"NA")*30+COUNTIF(L10:L14,"ML")*30))</f>
        <v>150</v>
      </c>
      <c r="M18" s="958">
        <f>IF(M17="","",SUM(G18,K18,L18))</f>
        <v>494</v>
      </c>
      <c r="N18" s="959"/>
      <c r="O18" s="990" t="str">
        <f>IF(AND(M20=""),"","d{kk 11 esa ØeksUur fd;k x;k")</f>
        <v>d{kk 11 esa ØeksUur fd;k x;k</v>
      </c>
      <c r="P18" s="991"/>
      <c r="Q18" s="991"/>
      <c r="R18" s="992"/>
      <c r="W18" s="73"/>
      <c r="AG18" s="466"/>
      <c r="AH18" s="466"/>
      <c r="AI18" s="466"/>
      <c r="AJ18" s="466"/>
      <c r="AK18" s="466"/>
      <c r="AL18" s="466"/>
      <c r="AM18" s="466"/>
      <c r="AN18" s="466"/>
      <c r="AO18" s="466"/>
      <c r="AP18" s="466"/>
      <c r="AQ18" s="466"/>
    </row>
    <row r="19" spans="1:43" ht="25.5" customHeight="1">
      <c r="A19" s="993" t="s">
        <v>76</v>
      </c>
      <c r="B19" s="994"/>
      <c r="C19" s="96">
        <f>IFERROR(IF(C18="","",C17/C18*100),"")</f>
        <v>62</v>
      </c>
      <c r="D19" s="96">
        <f t="shared" ref="D19:E19" si="2">IFERROR(IF(D18="","",D17/D18*100),"")</f>
        <v>72</v>
      </c>
      <c r="E19" s="96">
        <f t="shared" si="2"/>
        <v>90</v>
      </c>
      <c r="F19" s="75">
        <f>IFERROR(IF(F18="","",F17/F18*100),"")</f>
        <v>73.571428571428584</v>
      </c>
      <c r="G19" s="75">
        <f>IFERROR(IF(G18="","",G17/G18*100),"")</f>
        <v>74.468085106382972</v>
      </c>
      <c r="H19" s="74">
        <f>IFERROR(IF(H18="","",H17/H18*100),"")</f>
        <v>66.571428571428569</v>
      </c>
      <c r="I19" s="75" t="str">
        <f>IFERROR(IF(I18="","",I17/I18*100),"")</f>
        <v/>
      </c>
      <c r="J19" s="75">
        <f t="shared" ref="J19" si="3">IFERROR(IF(J18="","",J17/J18*100),"")</f>
        <v>66.571428571428569</v>
      </c>
      <c r="K19" s="75">
        <f>IFERROR(IF(K18="","",K17/K18*100),"")</f>
        <v>67.2</v>
      </c>
      <c r="L19" s="75">
        <f>IFERROR(IF(L18="","",L17/L18*100),"")</f>
        <v>66</v>
      </c>
      <c r="M19" s="962">
        <f>IFERROR(IF(M18="","",M17/M18*100),"")</f>
        <v>68.218623481781378</v>
      </c>
      <c r="N19" s="963"/>
      <c r="O19" s="882" t="str">
        <f>'Statement of Marks'!DU2</f>
        <v>JEEVAN KAUSHAL</v>
      </c>
      <c r="P19" s="882"/>
      <c r="Q19" s="882"/>
      <c r="R19" s="76">
        <f>IFERROR(VLOOKUP($O$4,'Statement of Marks'!$B$6:'Statement of Marks'!$HA$106,127,0),"")</f>
        <v>73</v>
      </c>
      <c r="W19" s="73"/>
      <c r="AG19" s="466"/>
      <c r="AH19" s="466"/>
      <c r="AI19" s="466"/>
      <c r="AJ19" s="466"/>
      <c r="AK19" s="466"/>
      <c r="AL19" s="466"/>
      <c r="AM19" s="466"/>
      <c r="AN19" s="466"/>
      <c r="AO19" s="466"/>
      <c r="AP19" s="466"/>
      <c r="AQ19" s="466"/>
    </row>
    <row r="20" spans="1:43" ht="21" customHeight="1">
      <c r="A20" s="995" t="s">
        <v>476</v>
      </c>
      <c r="B20" s="995"/>
      <c r="C20" s="995"/>
      <c r="D20" s="1081">
        <f>IF(AND(O4=""),"",IF('Master sheet'!C12="","",'Master sheet'!C12))</f>
        <v>43931</v>
      </c>
      <c r="E20" s="1081"/>
      <c r="F20" s="996" t="s">
        <v>477</v>
      </c>
      <c r="G20" s="996"/>
      <c r="H20" s="98">
        <f>IFERROR(VLOOKUP($O$4,'Student DATA Entry'!A3:'Student DATA Entry'!J102,9,0),"")</f>
        <v>324</v>
      </c>
      <c r="I20" s="996" t="s">
        <v>478</v>
      </c>
      <c r="J20" s="996"/>
      <c r="K20" s="97">
        <f>IFERROR(VLOOKUP($O$4,'Student DATA Entry'!A3:'Student DATA Entry'!J102,10,0),"")</f>
        <v>0</v>
      </c>
      <c r="L20" s="471" t="s">
        <v>479</v>
      </c>
      <c r="M20" s="99" t="str">
        <f>IFERROR(VLOOKUP($O$4,'Statement of Marks'!$B$6:'Statement of Marks'!$HA$106,162,0),"")</f>
        <v>I</v>
      </c>
      <c r="N20" s="997" t="s">
        <v>480</v>
      </c>
      <c r="O20" s="998"/>
      <c r="P20" s="998"/>
      <c r="Q20" s="966">
        <f>IFERROR(VLOOKUP($O$4,'Statement of Marks'!$B$6:'Statement of Marks'!$HA$106,163,0),"")</f>
        <v>4.9999999999999964</v>
      </c>
      <c r="R20" s="967"/>
      <c r="V20" s="54"/>
      <c r="W20" s="73"/>
    </row>
    <row r="21" spans="1:43" ht="32.25" customHeight="1">
      <c r="A21" s="973" t="s">
        <v>481</v>
      </c>
      <c r="B21" s="974"/>
      <c r="C21" s="974"/>
      <c r="D21" s="974"/>
      <c r="E21" s="867" t="str">
        <f>IF(AND(O4=""),"",CONCATENATE("( ",'Master sheet'!C15," )"))</f>
        <v>( Bhagwan Singh )</v>
      </c>
      <c r="F21" s="868"/>
      <c r="G21" s="868"/>
      <c r="H21" s="869"/>
      <c r="I21" s="870"/>
      <c r="J21" s="975" t="s">
        <v>483</v>
      </c>
      <c r="K21" s="976"/>
      <c r="L21" s="976"/>
      <c r="M21" s="977"/>
      <c r="N21" s="960" t="str">
        <f>IF(AND(O4=""),"",CONCATENATE("( ",'Master sheet'!C19," )"))</f>
        <v>( Heeralal Jat )</v>
      </c>
      <c r="O21" s="960"/>
      <c r="P21" s="960"/>
      <c r="Q21" s="960"/>
      <c r="R21" s="961"/>
      <c r="W21" s="73"/>
    </row>
    <row r="22" spans="1:43" ht="23.25" customHeight="1">
      <c r="A22" s="978" t="s">
        <v>482</v>
      </c>
      <c r="B22" s="979"/>
      <c r="C22" s="979"/>
      <c r="D22" s="979"/>
      <c r="E22" s="871" t="str">
        <f>IF(AND(O4=""),"",CONCATENATE("( ",'Master sheet'!C18," )"))</f>
        <v>( Mahendra Patel )</v>
      </c>
      <c r="F22" s="872"/>
      <c r="G22" s="872"/>
      <c r="H22" s="872"/>
      <c r="I22" s="873"/>
      <c r="J22" s="982" t="s">
        <v>484</v>
      </c>
      <c r="K22" s="983"/>
      <c r="L22" s="983"/>
      <c r="M22" s="984"/>
      <c r="N22" s="953" t="str">
        <f>IF(AND(O4=""),"",CONCATENATE("( ",'Master sheet'!C16," )"))</f>
        <v>( MISHRILAL )</v>
      </c>
      <c r="O22" s="953"/>
      <c r="P22" s="953"/>
      <c r="Q22" s="953"/>
      <c r="R22" s="954"/>
    </row>
    <row r="23" spans="1:43" ht="16.5" customHeight="1" thickBot="1">
      <c r="A23" s="980"/>
      <c r="B23" s="981"/>
      <c r="C23" s="981"/>
      <c r="D23" s="981"/>
      <c r="E23" s="874"/>
      <c r="F23" s="875"/>
      <c r="G23" s="875"/>
      <c r="H23" s="875"/>
      <c r="I23" s="876"/>
      <c r="J23" s="985"/>
      <c r="K23" s="986"/>
      <c r="L23" s="986"/>
      <c r="M23" s="987"/>
      <c r="N23" s="955"/>
      <c r="O23" s="955"/>
      <c r="P23" s="955"/>
      <c r="Q23" s="955"/>
      <c r="R23" s="956"/>
    </row>
  </sheetData>
  <sheetProtection password="D51A" sheet="1" objects="1" scenarios="1" formatCells="0" formatColumns="0" formatRows="0"/>
  <mergeCells count="78">
    <mergeCell ref="Q11:R11"/>
    <mergeCell ref="Q12:R12"/>
    <mergeCell ref="Q13:R13"/>
    <mergeCell ref="Q14:R14"/>
    <mergeCell ref="Q16:R16"/>
    <mergeCell ref="C1:P1"/>
    <mergeCell ref="A2:R2"/>
    <mergeCell ref="Y2:AA9"/>
    <mergeCell ref="A3:B3"/>
    <mergeCell ref="C3:E3"/>
    <mergeCell ref="F3:G3"/>
    <mergeCell ref="H3:I3"/>
    <mergeCell ref="J3:K3"/>
    <mergeCell ref="L3:N3"/>
    <mergeCell ref="O3:Q3"/>
    <mergeCell ref="A4:C4"/>
    <mergeCell ref="D4:L4"/>
    <mergeCell ref="M4:N4"/>
    <mergeCell ref="O4:R4"/>
    <mergeCell ref="A5:C5"/>
    <mergeCell ref="D5:L5"/>
    <mergeCell ref="M5:N5"/>
    <mergeCell ref="O5:R5"/>
    <mergeCell ref="A6:C6"/>
    <mergeCell ref="D6:L6"/>
    <mergeCell ref="M6:N6"/>
    <mergeCell ref="O6:R6"/>
    <mergeCell ref="A11:B11"/>
    <mergeCell ref="M11:N11"/>
    <mergeCell ref="K7:K8"/>
    <mergeCell ref="L7:L8"/>
    <mergeCell ref="M7:N8"/>
    <mergeCell ref="C7:C8"/>
    <mergeCell ref="D7:D8"/>
    <mergeCell ref="E7:E8"/>
    <mergeCell ref="F7:F8"/>
    <mergeCell ref="G7:G8"/>
    <mergeCell ref="A8:B9"/>
    <mergeCell ref="M9:N9"/>
    <mergeCell ref="A10:B10"/>
    <mergeCell ref="M10:N10"/>
    <mergeCell ref="O7:O9"/>
    <mergeCell ref="P7:P9"/>
    <mergeCell ref="J7:J8"/>
    <mergeCell ref="Q7:R9"/>
    <mergeCell ref="Q10:R10"/>
    <mergeCell ref="A12:B12"/>
    <mergeCell ref="M12:N12"/>
    <mergeCell ref="A13:B13"/>
    <mergeCell ref="M13:N13"/>
    <mergeCell ref="A14:B14"/>
    <mergeCell ref="M14:N14"/>
    <mergeCell ref="A15:R15"/>
    <mergeCell ref="A16:B16"/>
    <mergeCell ref="M16:N16"/>
    <mergeCell ref="A17:B17"/>
    <mergeCell ref="M17:N17"/>
    <mergeCell ref="O17:R17"/>
    <mergeCell ref="Q20:R20"/>
    <mergeCell ref="A18:B18"/>
    <mergeCell ref="M18:N18"/>
    <mergeCell ref="O18:R18"/>
    <mergeCell ref="A19:B19"/>
    <mergeCell ref="M19:N19"/>
    <mergeCell ref="O19:Q19"/>
    <mergeCell ref="A20:C20"/>
    <mergeCell ref="D20:E20"/>
    <mergeCell ref="F20:G20"/>
    <mergeCell ref="I20:J20"/>
    <mergeCell ref="N20:P20"/>
    <mergeCell ref="A21:D21"/>
    <mergeCell ref="E21:I21"/>
    <mergeCell ref="J21:M21"/>
    <mergeCell ref="N21:R21"/>
    <mergeCell ref="A22:D23"/>
    <mergeCell ref="E22:I23"/>
    <mergeCell ref="J22:M23"/>
    <mergeCell ref="N22:R23"/>
  </mergeCells>
  <conditionalFormatting sqref="A3:B3">
    <cfRule type="expression" dxfId="5" priority="6">
      <formula>ISERROR(A3)</formula>
    </cfRule>
  </conditionalFormatting>
  <conditionalFormatting sqref="F3:G3">
    <cfRule type="expression" dxfId="4" priority="5">
      <formula>ISERROR(F3)</formula>
    </cfRule>
  </conditionalFormatting>
  <conditionalFormatting sqref="A4:A6">
    <cfRule type="expression" dxfId="3" priority="4">
      <formula>ISERROR(A4)</formula>
    </cfRule>
  </conditionalFormatting>
  <conditionalFormatting sqref="M4:N6">
    <cfRule type="expression" dxfId="2" priority="3">
      <formula>ISERROR(M4)</formula>
    </cfRule>
  </conditionalFormatting>
  <conditionalFormatting sqref="A7:B7">
    <cfRule type="expression" dxfId="1" priority="2">
      <formula>ISERROR(A7)</formula>
    </cfRule>
  </conditionalFormatting>
  <conditionalFormatting sqref="A17:B19">
    <cfRule type="expression" dxfId="0" priority="1">
      <formula>ISERROR(A17)</formula>
    </cfRule>
  </conditionalFormatting>
  <dataValidations count="1">
    <dataValidation type="whole" allowBlank="1" showInputMessage="1" showErrorMessage="1" sqref="O4:R4">
      <formula1>1</formula1>
      <formula2>20000</formula2>
    </dataValidation>
  </dataValidations>
  <pageMargins left="0.73" right="0.45" top="0.5" bottom="0.5" header="0.3" footer="0.3"/>
  <pageSetup paperSize="9" orientation="landscape"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dimension ref="A1:S32"/>
  <sheetViews>
    <sheetView showGridLines="0" view="pageBreakPreview" zoomScale="110" zoomScaleSheetLayoutView="110" workbookViewId="0">
      <selection activeCell="D9" sqref="D9"/>
    </sheetView>
  </sheetViews>
  <sheetFormatPr defaultRowHeight="15"/>
  <cols>
    <col min="1" max="1" width="10" style="73" customWidth="1"/>
    <col min="2" max="2" width="9.7109375" style="73" customWidth="1"/>
    <col min="3" max="3" width="8.85546875" style="73" customWidth="1"/>
    <col min="4" max="4" width="8.7109375" style="73" customWidth="1"/>
    <col min="5" max="5" width="7.7109375" style="73" customWidth="1"/>
    <col min="6" max="6" width="8" style="73" customWidth="1"/>
    <col min="7" max="7" width="6.5703125" style="73" customWidth="1"/>
    <col min="8" max="8" width="7.7109375" style="73" customWidth="1"/>
    <col min="9" max="10" width="9.140625" style="73"/>
    <col min="11" max="11" width="8" style="73" customWidth="1"/>
    <col min="12" max="12" width="5.5703125" style="73" customWidth="1"/>
    <col min="13" max="17" width="9.140625" style="73"/>
    <col min="18" max="18" width="8.7109375" style="73" customWidth="1"/>
    <col min="19" max="16384" width="9.140625" style="73"/>
  </cols>
  <sheetData>
    <row r="1" spans="1:19" ht="22.5" customHeight="1">
      <c r="A1" s="1036"/>
      <c r="B1" s="1037"/>
      <c r="C1" s="1037"/>
      <c r="D1" s="1037"/>
      <c r="E1" s="1037"/>
      <c r="F1" s="1037"/>
      <c r="G1" s="1037"/>
      <c r="H1" s="1037"/>
      <c r="I1" s="1037"/>
      <c r="J1" s="1038"/>
    </row>
    <row r="2" spans="1:19" ht="21.75" customHeight="1">
      <c r="A2" s="87"/>
      <c r="B2" s="85"/>
      <c r="C2" s="85"/>
      <c r="D2" s="85"/>
      <c r="E2" s="85"/>
      <c r="F2" s="85"/>
      <c r="G2" s="85"/>
      <c r="H2" s="85"/>
      <c r="I2" s="85"/>
      <c r="J2" s="88"/>
    </row>
    <row r="3" spans="1:19" ht="15.75">
      <c r="A3" s="1049" t="s">
        <v>334</v>
      </c>
      <c r="B3" s="1050"/>
      <c r="C3" s="1050"/>
      <c r="D3" s="1050"/>
      <c r="E3" s="1050"/>
      <c r="F3" s="1050"/>
      <c r="G3" s="1050"/>
      <c r="H3" s="1050"/>
      <c r="I3" s="1050"/>
      <c r="J3" s="1051"/>
    </row>
    <row r="4" spans="1:19" ht="9.75" customHeight="1">
      <c r="A4" s="87"/>
      <c r="B4" s="85"/>
      <c r="C4" s="85"/>
      <c r="D4" s="85"/>
      <c r="E4" s="85"/>
      <c r="F4" s="85"/>
      <c r="G4" s="85"/>
      <c r="H4" s="85"/>
      <c r="I4" s="85"/>
      <c r="J4" s="88"/>
    </row>
    <row r="5" spans="1:19" ht="18">
      <c r="A5" s="1042" t="str">
        <f>IF(AND(D9=""),"-------------------------------------------------------------------------",CONCATENATE("School Name :-","  ",'Master sheet'!C8))</f>
        <v>School Name :-  Governt Senior Secondary School INDERWARA</v>
      </c>
      <c r="B5" s="1043"/>
      <c r="C5" s="1043"/>
      <c r="D5" s="1043"/>
      <c r="E5" s="1043"/>
      <c r="F5" s="1043"/>
      <c r="G5" s="1043"/>
      <c r="H5" s="1043"/>
      <c r="I5" s="1043"/>
      <c r="J5" s="1044"/>
    </row>
    <row r="6" spans="1:19" ht="10.5" customHeight="1">
      <c r="A6" s="89"/>
      <c r="B6" s="78"/>
      <c r="C6" s="78"/>
      <c r="D6" s="78"/>
      <c r="E6" s="78"/>
      <c r="F6" s="78"/>
      <c r="G6" s="78"/>
      <c r="H6" s="78"/>
      <c r="I6" s="78"/>
      <c r="J6" s="90"/>
    </row>
    <row r="7" spans="1:19" ht="21" thickBot="1">
      <c r="A7" s="89"/>
      <c r="B7" s="78"/>
      <c r="C7" s="1045" t="s">
        <v>335</v>
      </c>
      <c r="D7" s="1045"/>
      <c r="E7" s="1045"/>
      <c r="F7" s="1045"/>
      <c r="G7" s="1045"/>
      <c r="H7" s="1045"/>
      <c r="I7" s="78"/>
      <c r="J7" s="90"/>
    </row>
    <row r="8" spans="1:19" ht="10.5" customHeight="1">
      <c r="A8" s="89"/>
      <c r="B8" s="78"/>
      <c r="C8" s="78"/>
      <c r="D8" s="78"/>
      <c r="E8" s="78"/>
      <c r="F8" s="78"/>
      <c r="G8" s="78"/>
      <c r="H8" s="78"/>
      <c r="I8" s="78"/>
      <c r="J8" s="90"/>
      <c r="Q8" s="1052" t="s">
        <v>184</v>
      </c>
      <c r="R8" s="1053"/>
      <c r="S8" s="1054"/>
    </row>
    <row r="9" spans="1:19" ht="18.75">
      <c r="A9" s="1046" t="s">
        <v>336</v>
      </c>
      <c r="B9" s="1047"/>
      <c r="C9" s="1047"/>
      <c r="D9" s="86">
        <v>1102</v>
      </c>
      <c r="E9" s="79"/>
      <c r="F9" s="1048" t="s">
        <v>338</v>
      </c>
      <c r="G9" s="1048"/>
      <c r="H9" s="1048"/>
      <c r="I9" s="1048"/>
      <c r="J9" s="90"/>
      <c r="Q9" s="1055"/>
      <c r="R9" s="913"/>
      <c r="S9" s="1056"/>
    </row>
    <row r="10" spans="1:19" ht="18.75">
      <c r="A10" s="123"/>
      <c r="B10" s="124"/>
      <c r="C10" s="124"/>
      <c r="D10" s="80"/>
      <c r="E10" s="80"/>
      <c r="F10" s="81"/>
      <c r="G10" s="81"/>
      <c r="H10" s="81"/>
      <c r="I10" s="81"/>
      <c r="J10" s="90"/>
      <c r="Q10" s="1055"/>
      <c r="R10" s="913"/>
      <c r="S10" s="1056"/>
    </row>
    <row r="11" spans="1:19" ht="18.75">
      <c r="A11" s="1046" t="s">
        <v>337</v>
      </c>
      <c r="B11" s="1047"/>
      <c r="C11" s="1047"/>
      <c r="D11" s="82">
        <f>IFERROR(VLOOKUP($D$9,'Statement of Marks'!$B$6:'Statement of Marks'!$HA$106,2,0),"----")</f>
        <v>107</v>
      </c>
      <c r="E11" s="83"/>
      <c r="F11" s="81"/>
      <c r="G11" s="81"/>
      <c r="H11" s="81"/>
      <c r="I11" s="81"/>
      <c r="J11" s="90"/>
      <c r="Q11" s="1055"/>
      <c r="R11" s="913"/>
      <c r="S11" s="1056"/>
    </row>
    <row r="12" spans="1:19" ht="15" customHeight="1">
      <c r="A12" s="89"/>
      <c r="B12" s="78"/>
      <c r="C12" s="78"/>
      <c r="D12" s="78"/>
      <c r="E12" s="78"/>
      <c r="F12" s="78"/>
      <c r="G12" s="78"/>
      <c r="H12" s="78"/>
      <c r="I12" s="78"/>
      <c r="J12" s="90"/>
      <c r="Q12" s="1055"/>
      <c r="R12" s="913"/>
      <c r="S12" s="1056"/>
    </row>
    <row r="13" spans="1:19" ht="20.25">
      <c r="A13" s="89"/>
      <c r="B13" s="78"/>
      <c r="C13" s="78"/>
      <c r="D13" s="1063" t="s">
        <v>339</v>
      </c>
      <c r="E13" s="1063"/>
      <c r="F13" s="1063"/>
      <c r="G13" s="1063"/>
      <c r="H13" s="78"/>
      <c r="I13" s="78"/>
      <c r="J13" s="90"/>
      <c r="Q13" s="1055"/>
      <c r="R13" s="913"/>
      <c r="S13" s="1056"/>
    </row>
    <row r="14" spans="1:19" ht="15.75" customHeight="1">
      <c r="A14" s="89"/>
      <c r="B14" s="78"/>
      <c r="C14" s="78"/>
      <c r="D14" s="78"/>
      <c r="E14" s="78"/>
      <c r="F14" s="78"/>
      <c r="G14" s="78"/>
      <c r="H14" s="78"/>
      <c r="I14" s="78"/>
      <c r="J14" s="90"/>
      <c r="Q14" s="1055"/>
      <c r="R14" s="913"/>
      <c r="S14" s="1056"/>
    </row>
    <row r="15" spans="1:19" ht="15" customHeight="1">
      <c r="A15" s="89"/>
      <c r="B15" s="78"/>
      <c r="C15" s="78"/>
      <c r="D15" s="78"/>
      <c r="E15" s="78"/>
      <c r="F15" s="78"/>
      <c r="G15" s="78"/>
      <c r="H15" s="78"/>
      <c r="I15" s="78"/>
      <c r="J15" s="90"/>
      <c r="Q15" s="1055"/>
      <c r="R15" s="913"/>
      <c r="S15" s="1056"/>
    </row>
    <row r="16" spans="1:19" ht="18.75">
      <c r="A16" s="89"/>
      <c r="B16" s="78"/>
      <c r="C16" s="1039" t="s">
        <v>340</v>
      </c>
      <c r="D16" s="1039"/>
      <c r="E16" s="1039"/>
      <c r="F16" s="1039"/>
      <c r="G16" s="1040" t="str">
        <f>IFERROR(VLOOKUP($D$9,'Statement of Marks'!$B$6:'Statement of Marks'!$HA$106,4,0),"-------------------------------")</f>
        <v>ANJU CHOUDHARY</v>
      </c>
      <c r="H16" s="1040"/>
      <c r="I16" s="1040"/>
      <c r="J16" s="1041"/>
      <c r="Q16" s="1055"/>
      <c r="R16" s="913"/>
      <c r="S16" s="1056"/>
    </row>
    <row r="17" spans="1:19" ht="19.5" thickBot="1">
      <c r="A17" s="1072" t="s">
        <v>341</v>
      </c>
      <c r="B17" s="1061"/>
      <c r="C17" s="1061"/>
      <c r="D17" s="1061"/>
      <c r="E17" s="1060" t="str">
        <f>IFERROR(VLOOKUP($D$9,'Statement of Marks'!$B$6:'Statement of Marks'!$HA$106,6,0),"----------------------------------")</f>
        <v>CHAMPA DEVI</v>
      </c>
      <c r="F17" s="1060"/>
      <c r="G17" s="1060"/>
      <c r="H17" s="1060"/>
      <c r="I17" s="1061" t="s">
        <v>342</v>
      </c>
      <c r="J17" s="1062"/>
      <c r="Q17" s="1057"/>
      <c r="R17" s="1058"/>
      <c r="S17" s="1059"/>
    </row>
    <row r="18" spans="1:19" ht="18.75">
      <c r="A18" s="1075" t="str">
        <f>IFERROR(VLOOKUP($D$9,'Statement of Marks'!$B$6:'Statement of Marks'!$HA$106,5,0),"---------------------------------")</f>
        <v>FUA RAM</v>
      </c>
      <c r="B18" s="1060"/>
      <c r="C18" s="1060"/>
      <c r="D18" s="1061" t="s">
        <v>343</v>
      </c>
      <c r="E18" s="1061"/>
      <c r="F18" s="1061"/>
      <c r="G18" s="1061"/>
      <c r="H18" s="127" t="str">
        <f>IF(AND(D9=""),"",IF(AND('Marks Entry'!G2=""),"",'Marks Entry'!G2))</f>
        <v>11'A'</v>
      </c>
      <c r="I18" s="1061" t="s">
        <v>344</v>
      </c>
      <c r="J18" s="1062"/>
    </row>
    <row r="19" spans="1:19" ht="18.75">
      <c r="A19" s="1070" t="str">
        <f>IFERROR(VLOOKUP($D$9,'Statement of Marks'!$B$6:'Statement of Marks'!$HA$106,3,0),"--------------")</f>
        <v>11-03-2005</v>
      </c>
      <c r="B19" s="1071"/>
      <c r="C19" s="1061" t="s">
        <v>345</v>
      </c>
      <c r="D19" s="1061"/>
      <c r="E19" s="1060" t="str">
        <f>IF(AND(D9=""),"------------------------------",IF(AND('Master sheet'!C11=""),"",'Master sheet'!C11))</f>
        <v>G.S.S.S. Inderwara, Rani</v>
      </c>
      <c r="F19" s="1060"/>
      <c r="G19" s="1060"/>
      <c r="H19" s="1060"/>
      <c r="I19" s="1061" t="s">
        <v>346</v>
      </c>
      <c r="J19" s="1062"/>
    </row>
    <row r="20" spans="1:19" ht="20.25">
      <c r="A20" s="1073" t="s">
        <v>347</v>
      </c>
      <c r="B20" s="1074"/>
      <c r="C20" s="1074"/>
      <c r="D20" s="125"/>
      <c r="E20" s="125"/>
      <c r="F20" s="84"/>
      <c r="G20" s="84"/>
      <c r="H20" s="84"/>
      <c r="I20" s="84"/>
      <c r="J20" s="91"/>
    </row>
    <row r="21" spans="1:19" ht="18.75">
      <c r="A21" s="89"/>
      <c r="B21" s="78"/>
      <c r="C21" s="78"/>
      <c r="D21" s="78"/>
      <c r="E21" s="84"/>
      <c r="F21" s="84"/>
      <c r="G21" s="84"/>
      <c r="H21" s="84"/>
      <c r="I21" s="84"/>
      <c r="J21" s="91"/>
    </row>
    <row r="22" spans="1:19" ht="18.75">
      <c r="A22" s="89"/>
      <c r="B22" s="78"/>
      <c r="C22" s="1061" t="s">
        <v>348</v>
      </c>
      <c r="D22" s="1061"/>
      <c r="E22" s="1061"/>
      <c r="F22" s="1061"/>
      <c r="G22" s="1061"/>
      <c r="H22" s="1061"/>
      <c r="I22" s="1061"/>
      <c r="J22" s="1062"/>
    </row>
    <row r="23" spans="1:19" ht="21">
      <c r="A23" s="126" t="s">
        <v>349</v>
      </c>
      <c r="B23" s="128" t="str">
        <f>IF(AND(H18=""),"------",H18)</f>
        <v>11'A'</v>
      </c>
      <c r="C23" s="1074" t="s">
        <v>350</v>
      </c>
      <c r="D23" s="1074"/>
      <c r="E23" s="1074"/>
      <c r="F23" s="1074"/>
      <c r="G23" s="1074"/>
      <c r="H23" s="1074"/>
      <c r="I23" s="84"/>
      <c r="J23" s="91"/>
    </row>
    <row r="24" spans="1:19" ht="18.75">
      <c r="A24" s="89"/>
      <c r="B24" s="78"/>
      <c r="C24" s="78"/>
      <c r="D24" s="78"/>
      <c r="E24" s="84"/>
      <c r="F24" s="84"/>
      <c r="G24" s="84"/>
      <c r="H24" s="84"/>
      <c r="I24" s="84"/>
      <c r="J24" s="91"/>
    </row>
    <row r="25" spans="1:19" ht="18.75">
      <c r="A25" s="89"/>
      <c r="B25" s="78"/>
      <c r="C25" s="78"/>
      <c r="D25" s="78"/>
      <c r="E25" s="84"/>
      <c r="F25" s="84"/>
      <c r="G25" s="84"/>
      <c r="H25" s="84"/>
      <c r="I25" s="84"/>
      <c r="J25" s="91"/>
    </row>
    <row r="26" spans="1:19" ht="20.25">
      <c r="A26" s="1067" t="s">
        <v>351</v>
      </c>
      <c r="B26" s="1068"/>
      <c r="C26" s="1069">
        <f ca="1">IF(AND(D9=""),"------------",TODAY())</f>
        <v>43992</v>
      </c>
      <c r="D26" s="1069"/>
      <c r="E26" s="84"/>
      <c r="F26" s="1076" t="str">
        <f>IF(AND(D9=""),"",CONCATENATE("( ",'Master sheet'!C16," )"))</f>
        <v>( MISHRILAL )</v>
      </c>
      <c r="G26" s="1076"/>
      <c r="H26" s="1076"/>
      <c r="I26" s="1076"/>
      <c r="J26" s="1077"/>
    </row>
    <row r="27" spans="1:19" ht="18.75">
      <c r="A27" s="89"/>
      <c r="B27" s="78"/>
      <c r="C27" s="78"/>
      <c r="D27" s="78"/>
      <c r="E27" s="1061" t="s">
        <v>267</v>
      </c>
      <c r="F27" s="1061"/>
      <c r="G27" s="1061"/>
      <c r="H27" s="1061"/>
      <c r="I27" s="1061"/>
      <c r="J27" s="1062"/>
    </row>
    <row r="28" spans="1:19" ht="21.75" customHeight="1">
      <c r="A28" s="89"/>
      <c r="B28" s="78"/>
      <c r="C28" s="78"/>
      <c r="D28" s="78"/>
      <c r="E28" s="84"/>
      <c r="F28" s="1064" t="s">
        <v>352</v>
      </c>
      <c r="G28" s="1064"/>
      <c r="H28" s="1065" t="str">
        <f>IF(AND(D9=""),"-------------------",CONCATENATE("( ",'Master sheet'!C9," )"))</f>
        <v>( 8200303101 )</v>
      </c>
      <c r="I28" s="1065"/>
      <c r="J28" s="1066"/>
    </row>
    <row r="29" spans="1:19" ht="18.75">
      <c r="A29" s="89"/>
      <c r="B29" s="78"/>
      <c r="C29" s="78"/>
      <c r="D29" s="78"/>
      <c r="E29" s="84"/>
      <c r="F29" s="84"/>
      <c r="G29" s="84"/>
      <c r="H29" s="84"/>
      <c r="I29" s="84"/>
      <c r="J29" s="91"/>
    </row>
    <row r="30" spans="1:19" ht="18.75">
      <c r="A30" s="89"/>
      <c r="B30" s="78"/>
      <c r="C30" s="78"/>
      <c r="D30" s="78"/>
      <c r="E30" s="84"/>
      <c r="F30" s="84"/>
      <c r="G30" s="84"/>
      <c r="H30" s="84"/>
      <c r="I30" s="84"/>
      <c r="J30" s="91"/>
    </row>
    <row r="31" spans="1:19" ht="18.75">
      <c r="A31" s="89"/>
      <c r="B31" s="78"/>
      <c r="C31" s="78"/>
      <c r="D31" s="78"/>
      <c r="E31" s="84"/>
      <c r="F31" s="84"/>
      <c r="G31" s="84"/>
      <c r="H31" s="84"/>
      <c r="I31" s="84"/>
      <c r="J31" s="91"/>
    </row>
    <row r="32" spans="1:19" ht="19.5" thickBot="1">
      <c r="A32" s="92"/>
      <c r="B32" s="93"/>
      <c r="C32" s="93"/>
      <c r="D32" s="93"/>
      <c r="E32" s="94"/>
      <c r="F32" s="94"/>
      <c r="G32" s="94"/>
      <c r="H32" s="94"/>
      <c r="I32" s="94"/>
      <c r="J32" s="95"/>
    </row>
  </sheetData>
  <sheetProtection password="C1FB" sheet="1" objects="1" scenarios="1" selectLockedCells="1"/>
  <mergeCells count="30">
    <mergeCell ref="F28:G28"/>
    <mergeCell ref="H28:J28"/>
    <mergeCell ref="A11:C11"/>
    <mergeCell ref="A26:B26"/>
    <mergeCell ref="C26:D26"/>
    <mergeCell ref="A19:B19"/>
    <mergeCell ref="C19:D19"/>
    <mergeCell ref="E19:H19"/>
    <mergeCell ref="I19:J19"/>
    <mergeCell ref="A17:D17"/>
    <mergeCell ref="A20:C20"/>
    <mergeCell ref="C22:J22"/>
    <mergeCell ref="C23:H23"/>
    <mergeCell ref="E27:J27"/>
    <mergeCell ref="A18:C18"/>
    <mergeCell ref="F26:J26"/>
    <mergeCell ref="Q8:S17"/>
    <mergeCell ref="E17:H17"/>
    <mergeCell ref="I17:J17"/>
    <mergeCell ref="I18:J18"/>
    <mergeCell ref="D13:G13"/>
    <mergeCell ref="D18:G18"/>
    <mergeCell ref="A1:J1"/>
    <mergeCell ref="C16:F16"/>
    <mergeCell ref="G16:J16"/>
    <mergeCell ref="A5:J5"/>
    <mergeCell ref="C7:H7"/>
    <mergeCell ref="A9:C9"/>
    <mergeCell ref="F9:I9"/>
    <mergeCell ref="A3:J3"/>
  </mergeCells>
  <dataValidations count="1">
    <dataValidation type="whole" allowBlank="1" showInputMessage="1" showErrorMessage="1" sqref="D9">
      <formula1>1</formula1>
      <formula2>20000</formula2>
    </dataValidation>
  </dataValidations>
  <pageMargins left="0.7" right="0.7" top="0.75" bottom="0.75" header="0.3" footer="0.3"/>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dimension ref="A1:AM53"/>
  <sheetViews>
    <sheetView tabSelected="1" workbookViewId="0">
      <selection activeCell="C17" sqref="C17"/>
    </sheetView>
  </sheetViews>
  <sheetFormatPr defaultColWidth="0" defaultRowHeight="0" customHeight="1" zeroHeight="1"/>
  <cols>
    <col min="1" max="1" width="10" style="2" customWidth="1"/>
    <col min="2" max="2" width="45.5703125" style="2" customWidth="1"/>
    <col min="3" max="3" width="66" style="2" customWidth="1"/>
    <col min="4" max="4" width="4.85546875" style="2" customWidth="1"/>
    <col min="5" max="5" width="25.7109375" style="2" customWidth="1"/>
    <col min="6" max="6" width="27.140625" style="2" customWidth="1"/>
    <col min="7" max="7" width="10.140625" style="2" customWidth="1"/>
    <col min="8" max="8" width="45" style="2" customWidth="1"/>
    <col min="9" max="12" width="8.7109375" style="2" customWidth="1"/>
    <col min="13" max="13" width="43.28515625" style="2" customWidth="1"/>
    <col min="14" max="17" width="8.7109375" style="2" customWidth="1"/>
    <col min="18" max="18" width="38.28515625" style="2" customWidth="1"/>
    <col min="19" max="19" width="12.7109375" style="2" customWidth="1"/>
    <col min="20" max="20" width="16.28515625" style="2" hidden="1" customWidth="1"/>
    <col min="21" max="21" width="13.28515625" style="2" hidden="1" customWidth="1"/>
    <col min="22" max="22" width="18.5703125" style="2" hidden="1" customWidth="1"/>
    <col min="23" max="23" width="36.5703125" style="2" hidden="1" customWidth="1"/>
    <col min="24" max="24" width="16.28515625" style="2" hidden="1" customWidth="1"/>
    <col min="25" max="25" width="9" style="2" hidden="1" customWidth="1"/>
    <col min="26" max="26" width="10" style="2" hidden="1" customWidth="1"/>
    <col min="27" max="27" width="14.7109375" style="2" hidden="1" customWidth="1"/>
    <col min="28" max="28" width="23.5703125" style="2" hidden="1" customWidth="1"/>
    <col min="29" max="29" width="20" style="2" hidden="1" customWidth="1"/>
    <col min="30" max="30" width="20.140625" style="2" hidden="1" customWidth="1"/>
    <col min="31" max="31" width="15.7109375" style="2" hidden="1" customWidth="1"/>
    <col min="32" max="32" width="19.140625" style="2" hidden="1" customWidth="1"/>
    <col min="33" max="33" width="23.85546875" style="2" hidden="1" customWidth="1"/>
    <col min="34" max="39" width="24.42578125" style="2" hidden="1" customWidth="1"/>
    <col min="40" max="16384" width="9.140625" style="2" hidden="1"/>
  </cols>
  <sheetData>
    <row r="1" spans="1:19" ht="15">
      <c r="A1" s="1"/>
      <c r="B1" s="1"/>
      <c r="C1" s="1"/>
      <c r="D1" s="1"/>
      <c r="E1" s="1"/>
      <c r="F1" s="1"/>
      <c r="G1" s="1"/>
      <c r="H1" s="1"/>
      <c r="I1" s="1"/>
      <c r="J1" s="1"/>
      <c r="K1" s="1"/>
      <c r="L1" s="1"/>
      <c r="M1" s="1"/>
      <c r="N1" s="1"/>
      <c r="O1" s="1"/>
      <c r="P1" s="1"/>
      <c r="Q1" s="1"/>
      <c r="R1" s="1"/>
      <c r="S1" s="1"/>
    </row>
    <row r="2" spans="1:19" ht="15">
      <c r="A2" s="1"/>
      <c r="B2" s="3"/>
      <c r="C2" s="3"/>
      <c r="D2" s="3"/>
      <c r="E2" s="3"/>
      <c r="F2" s="3"/>
      <c r="G2" s="3"/>
      <c r="H2" s="3"/>
      <c r="I2" s="3"/>
      <c r="J2" s="3"/>
      <c r="K2" s="3"/>
      <c r="L2" s="3"/>
      <c r="M2" s="3"/>
      <c r="N2" s="3"/>
      <c r="O2" s="3"/>
      <c r="P2" s="3"/>
      <c r="Q2" s="3"/>
      <c r="R2" s="3"/>
      <c r="S2" s="1"/>
    </row>
    <row r="3" spans="1:19" ht="27" thickBot="1">
      <c r="A3" s="1"/>
      <c r="B3" s="3"/>
      <c r="C3" s="4" t="s">
        <v>0</v>
      </c>
      <c r="D3" s="413"/>
      <c r="E3" s="413"/>
      <c r="F3" s="413"/>
      <c r="G3" s="3"/>
      <c r="H3" s="3"/>
      <c r="I3" s="3"/>
      <c r="J3" s="3"/>
      <c r="K3" s="3"/>
      <c r="L3" s="3"/>
      <c r="M3" s="3"/>
      <c r="N3" s="3"/>
      <c r="O3" s="3"/>
      <c r="P3" s="3"/>
      <c r="Q3" s="3"/>
      <c r="R3" s="3"/>
      <c r="S3" s="1"/>
    </row>
    <row r="4" spans="1:19" ht="21.75" thickTop="1" thickBot="1">
      <c r="A4" s="5"/>
      <c r="B4" s="6"/>
      <c r="C4" s="7"/>
      <c r="D4" s="414"/>
      <c r="E4" s="414"/>
      <c r="F4" s="414"/>
      <c r="G4" s="3"/>
      <c r="H4" s="442" t="s">
        <v>363</v>
      </c>
      <c r="I4" s="443" t="s">
        <v>359</v>
      </c>
      <c r="J4" s="443" t="s">
        <v>356</v>
      </c>
      <c r="K4" s="443" t="s">
        <v>357</v>
      </c>
      <c r="L4" s="422"/>
      <c r="M4" s="442" t="s">
        <v>378</v>
      </c>
      <c r="N4" s="443" t="s">
        <v>359</v>
      </c>
      <c r="O4" s="443" t="s">
        <v>356</v>
      </c>
      <c r="P4" s="443" t="s">
        <v>357</v>
      </c>
      <c r="Q4" s="425"/>
      <c r="R4" s="49"/>
      <c r="S4" s="1"/>
    </row>
    <row r="5" spans="1:19" ht="20.25" customHeight="1" thickTop="1" thickBot="1">
      <c r="A5" s="8"/>
      <c r="B5" s="536" t="s">
        <v>207</v>
      </c>
      <c r="C5" s="537"/>
      <c r="D5" s="417"/>
      <c r="E5" s="541" t="s">
        <v>177</v>
      </c>
      <c r="F5" s="541"/>
      <c r="G5" s="3"/>
      <c r="H5" s="444" t="s">
        <v>142</v>
      </c>
      <c r="I5" s="445" t="s">
        <v>111</v>
      </c>
      <c r="J5" s="446">
        <v>70</v>
      </c>
      <c r="K5" s="446">
        <v>30</v>
      </c>
      <c r="L5" s="423"/>
      <c r="M5" s="448" t="s">
        <v>370</v>
      </c>
      <c r="N5" s="454" t="s">
        <v>369</v>
      </c>
      <c r="O5" s="455">
        <v>30</v>
      </c>
      <c r="P5" s="455">
        <v>70</v>
      </c>
      <c r="Q5" s="426"/>
      <c r="R5" s="50"/>
      <c r="S5" s="1"/>
    </row>
    <row r="6" spans="1:19" ht="22.5" thickTop="1" thickBot="1">
      <c r="A6" s="9"/>
      <c r="B6" s="100" t="s">
        <v>205</v>
      </c>
      <c r="C6" s="435" t="s">
        <v>140</v>
      </c>
      <c r="D6" s="415"/>
      <c r="E6" s="542" t="s">
        <v>423</v>
      </c>
      <c r="F6" s="543"/>
      <c r="G6" s="3"/>
      <c r="H6" s="444" t="s">
        <v>360</v>
      </c>
      <c r="I6" s="445" t="s">
        <v>111</v>
      </c>
      <c r="J6" s="446">
        <v>70</v>
      </c>
      <c r="K6" s="446">
        <v>30</v>
      </c>
      <c r="L6" s="423"/>
      <c r="M6" s="444" t="s">
        <v>147</v>
      </c>
      <c r="N6" s="454" t="s">
        <v>369</v>
      </c>
      <c r="O6" s="455">
        <v>30</v>
      </c>
      <c r="P6" s="455">
        <v>70</v>
      </c>
      <c r="Q6" s="426"/>
      <c r="R6" s="50"/>
      <c r="S6" s="1"/>
    </row>
    <row r="7" spans="1:19" ht="22.5" thickTop="1" thickBot="1">
      <c r="A7" s="1"/>
      <c r="B7" s="100" t="s">
        <v>206</v>
      </c>
      <c r="C7" s="436" t="s">
        <v>13</v>
      </c>
      <c r="D7" s="415"/>
      <c r="E7" s="544"/>
      <c r="F7" s="545"/>
      <c r="G7" s="3"/>
      <c r="H7" s="444" t="s">
        <v>361</v>
      </c>
      <c r="I7" s="445" t="s">
        <v>111</v>
      </c>
      <c r="J7" s="446">
        <v>70</v>
      </c>
      <c r="K7" s="446">
        <v>30</v>
      </c>
      <c r="L7" s="423"/>
      <c r="M7" s="448" t="s">
        <v>371</v>
      </c>
      <c r="N7" s="454" t="s">
        <v>369</v>
      </c>
      <c r="O7" s="455">
        <v>30</v>
      </c>
      <c r="P7" s="455">
        <v>70</v>
      </c>
      <c r="Q7" s="426"/>
      <c r="R7" s="50"/>
      <c r="S7" s="1"/>
    </row>
    <row r="8" spans="1:19" ht="22.5" thickTop="1" thickBot="1">
      <c r="A8" s="1"/>
      <c r="B8" s="100" t="s">
        <v>189</v>
      </c>
      <c r="C8" s="437" t="s">
        <v>199</v>
      </c>
      <c r="D8" s="416"/>
      <c r="E8" s="544"/>
      <c r="F8" s="545"/>
      <c r="G8" s="3"/>
      <c r="H8" s="444" t="s">
        <v>143</v>
      </c>
      <c r="I8" s="445" t="s">
        <v>111</v>
      </c>
      <c r="J8" s="446">
        <v>70</v>
      </c>
      <c r="K8" s="446">
        <v>30</v>
      </c>
      <c r="L8" s="423"/>
      <c r="M8" s="448" t="s">
        <v>372</v>
      </c>
      <c r="N8" s="454" t="s">
        <v>369</v>
      </c>
      <c r="O8" s="455">
        <v>30</v>
      </c>
      <c r="P8" s="455">
        <v>70</v>
      </c>
      <c r="Q8" s="426"/>
      <c r="R8" s="50"/>
      <c r="S8" s="1"/>
    </row>
    <row r="9" spans="1:19" ht="22.5" thickTop="1" thickBot="1">
      <c r="A9" s="1"/>
      <c r="B9" s="100" t="s">
        <v>190</v>
      </c>
      <c r="C9" s="438">
        <v>8200303101</v>
      </c>
      <c r="D9" s="416"/>
      <c r="E9" s="544"/>
      <c r="F9" s="545"/>
      <c r="G9" s="3"/>
      <c r="H9" s="444" t="s">
        <v>145</v>
      </c>
      <c r="I9" s="445" t="s">
        <v>111</v>
      </c>
      <c r="J9" s="446">
        <v>70</v>
      </c>
      <c r="K9" s="446">
        <v>30</v>
      </c>
      <c r="L9" s="423"/>
      <c r="M9" s="448" t="s">
        <v>372</v>
      </c>
      <c r="N9" s="454" t="s">
        <v>369</v>
      </c>
      <c r="O9" s="455">
        <v>30</v>
      </c>
      <c r="P9" s="455">
        <v>70</v>
      </c>
      <c r="Q9" s="426"/>
      <c r="R9" s="50"/>
      <c r="S9" s="1"/>
    </row>
    <row r="10" spans="1:19" ht="21.75" thickTop="1" thickBot="1">
      <c r="A10" s="1"/>
      <c r="B10" s="420" t="s">
        <v>424</v>
      </c>
      <c r="C10" s="439" t="s">
        <v>425</v>
      </c>
      <c r="D10" s="416"/>
      <c r="E10" s="544"/>
      <c r="F10" s="545"/>
      <c r="G10" s="3"/>
      <c r="H10" s="444" t="s">
        <v>146</v>
      </c>
      <c r="I10" s="445" t="s">
        <v>111</v>
      </c>
      <c r="J10" s="446">
        <v>70</v>
      </c>
      <c r="K10" s="446">
        <v>30</v>
      </c>
      <c r="L10" s="423"/>
      <c r="M10" s="448" t="s">
        <v>373</v>
      </c>
      <c r="N10" s="454" t="s">
        <v>369</v>
      </c>
      <c r="O10" s="455">
        <v>30</v>
      </c>
      <c r="P10" s="455">
        <v>70</v>
      </c>
      <c r="Q10" s="426"/>
      <c r="R10" s="50"/>
      <c r="S10" s="1"/>
    </row>
    <row r="11" spans="1:19" ht="22.5" thickTop="1" thickBot="1">
      <c r="A11" s="1"/>
      <c r="B11" s="100" t="s">
        <v>191</v>
      </c>
      <c r="C11" s="440" t="s">
        <v>136</v>
      </c>
      <c r="D11" s="416"/>
      <c r="E11" s="544"/>
      <c r="F11" s="545"/>
      <c r="G11" s="3"/>
      <c r="H11" s="444" t="s">
        <v>151</v>
      </c>
      <c r="I11" s="445" t="s">
        <v>111</v>
      </c>
      <c r="J11" s="446">
        <v>70</v>
      </c>
      <c r="K11" s="446">
        <v>30</v>
      </c>
      <c r="L11" s="423"/>
      <c r="M11" s="448" t="s">
        <v>374</v>
      </c>
      <c r="N11" s="454" t="s">
        <v>369</v>
      </c>
      <c r="O11" s="455">
        <v>30</v>
      </c>
      <c r="P11" s="455">
        <v>70</v>
      </c>
      <c r="Q11" s="426"/>
      <c r="R11" s="529" t="s">
        <v>176</v>
      </c>
      <c r="S11" s="1"/>
    </row>
    <row r="12" spans="1:19" ht="22.5" thickTop="1" thickBot="1">
      <c r="A12" s="1"/>
      <c r="B12" s="419" t="s">
        <v>192</v>
      </c>
      <c r="C12" s="441">
        <v>43931</v>
      </c>
      <c r="D12" s="415"/>
      <c r="E12" s="544"/>
      <c r="F12" s="545"/>
      <c r="G12" s="3"/>
      <c r="H12" s="444" t="s">
        <v>152</v>
      </c>
      <c r="I12" s="445" t="s">
        <v>111</v>
      </c>
      <c r="J12" s="446">
        <v>70</v>
      </c>
      <c r="K12" s="446">
        <v>30</v>
      </c>
      <c r="L12" s="423"/>
      <c r="M12" s="448" t="s">
        <v>375</v>
      </c>
      <c r="N12" s="454" t="s">
        <v>369</v>
      </c>
      <c r="O12" s="455">
        <v>30</v>
      </c>
      <c r="P12" s="455">
        <v>70</v>
      </c>
      <c r="Q12" s="426"/>
      <c r="R12" s="529"/>
      <c r="S12" s="1"/>
    </row>
    <row r="13" spans="1:19" ht="22.5" thickTop="1" thickBot="1">
      <c r="A13" s="1"/>
      <c r="B13" s="101" t="s">
        <v>193</v>
      </c>
      <c r="C13" s="440">
        <v>112233</v>
      </c>
      <c r="D13" s="10"/>
      <c r="E13" s="544"/>
      <c r="F13" s="545"/>
      <c r="G13" s="10"/>
      <c r="H13" s="444" t="s">
        <v>156</v>
      </c>
      <c r="I13" s="445" t="s">
        <v>111</v>
      </c>
      <c r="J13" s="446">
        <v>70</v>
      </c>
      <c r="K13" s="446">
        <v>30</v>
      </c>
      <c r="L13" s="423"/>
      <c r="M13" s="448" t="s">
        <v>376</v>
      </c>
      <c r="N13" s="454" t="s">
        <v>369</v>
      </c>
      <c r="O13" s="455">
        <v>30</v>
      </c>
      <c r="P13" s="455">
        <v>70</v>
      </c>
      <c r="Q13" s="426"/>
      <c r="R13" s="50"/>
      <c r="S13" s="1"/>
    </row>
    <row r="14" spans="1:19" ht="22.5" thickTop="1" thickBot="1">
      <c r="A14" s="1"/>
      <c r="B14" s="101" t="s">
        <v>194</v>
      </c>
      <c r="C14" s="440" t="s">
        <v>1</v>
      </c>
      <c r="D14" s="10"/>
      <c r="E14" s="544"/>
      <c r="F14" s="545"/>
      <c r="G14" s="10"/>
      <c r="H14" s="444" t="s">
        <v>157</v>
      </c>
      <c r="I14" s="447" t="s">
        <v>111</v>
      </c>
      <c r="J14" s="446">
        <v>70</v>
      </c>
      <c r="K14" s="446">
        <v>30</v>
      </c>
      <c r="L14" s="423"/>
      <c r="M14" s="448" t="s">
        <v>377</v>
      </c>
      <c r="N14" s="454" t="s">
        <v>369</v>
      </c>
      <c r="O14" s="455">
        <v>30</v>
      </c>
      <c r="P14" s="455">
        <v>70</v>
      </c>
      <c r="Q14" s="426"/>
      <c r="R14" s="50"/>
      <c r="S14" s="1"/>
    </row>
    <row r="15" spans="1:19" ht="20.25" customHeight="1" thickTop="1" thickBot="1">
      <c r="A15" s="1"/>
      <c r="B15" s="101" t="s">
        <v>203</v>
      </c>
      <c r="C15" s="440" t="s">
        <v>204</v>
      </c>
      <c r="D15" s="10"/>
      <c r="E15" s="544"/>
      <c r="F15" s="545"/>
      <c r="G15" s="10"/>
      <c r="H15" s="448" t="s">
        <v>362</v>
      </c>
      <c r="I15" s="445" t="s">
        <v>111</v>
      </c>
      <c r="J15" s="446">
        <v>70</v>
      </c>
      <c r="K15" s="446">
        <v>30</v>
      </c>
      <c r="L15" s="423"/>
      <c r="M15" s="444" t="s">
        <v>368</v>
      </c>
      <c r="N15" s="454" t="s">
        <v>369</v>
      </c>
      <c r="O15" s="455">
        <v>30</v>
      </c>
      <c r="P15" s="455">
        <v>70</v>
      </c>
      <c r="Q15" s="426"/>
      <c r="R15" s="50"/>
      <c r="S15" s="1"/>
    </row>
    <row r="16" spans="1:19" ht="22.5" thickTop="1" thickBot="1">
      <c r="A16" s="1"/>
      <c r="B16" s="101" t="s">
        <v>195</v>
      </c>
      <c r="C16" s="440" t="s">
        <v>201</v>
      </c>
      <c r="D16" s="10"/>
      <c r="E16" s="544"/>
      <c r="F16" s="545"/>
      <c r="G16" s="10"/>
      <c r="H16" s="444" t="s">
        <v>159</v>
      </c>
      <c r="I16" s="445" t="s">
        <v>111</v>
      </c>
      <c r="J16" s="446">
        <v>70</v>
      </c>
      <c r="K16" s="446">
        <v>30</v>
      </c>
      <c r="L16" s="423"/>
      <c r="M16" s="456"/>
      <c r="N16" s="454"/>
      <c r="O16" s="455"/>
      <c r="P16" s="455"/>
      <c r="Q16" s="427"/>
      <c r="R16" s="50"/>
      <c r="S16" s="1"/>
    </row>
    <row r="17" spans="1:19" ht="22.5" thickTop="1" thickBot="1">
      <c r="A17" s="1"/>
      <c r="B17" s="102" t="s">
        <v>196</v>
      </c>
      <c r="C17" s="440">
        <v>98269607409</v>
      </c>
      <c r="D17" s="10"/>
      <c r="E17" s="544"/>
      <c r="F17" s="545"/>
      <c r="G17" s="10"/>
      <c r="H17" s="444" t="s">
        <v>161</v>
      </c>
      <c r="I17" s="445" t="s">
        <v>111</v>
      </c>
      <c r="J17" s="446">
        <v>70</v>
      </c>
      <c r="K17" s="446">
        <v>30</v>
      </c>
      <c r="L17" s="423"/>
      <c r="M17" s="456"/>
      <c r="N17" s="454"/>
      <c r="O17" s="455"/>
      <c r="P17" s="455"/>
      <c r="Q17" s="427"/>
      <c r="R17" s="50"/>
      <c r="S17" s="1"/>
    </row>
    <row r="18" spans="1:19" ht="22.5" thickTop="1" thickBot="1">
      <c r="A18" s="1"/>
      <c r="B18" s="101" t="s">
        <v>197</v>
      </c>
      <c r="C18" s="440" t="s">
        <v>202</v>
      </c>
      <c r="D18" s="10"/>
      <c r="E18" s="544"/>
      <c r="F18" s="545"/>
      <c r="G18" s="10"/>
      <c r="H18" s="444" t="s">
        <v>164</v>
      </c>
      <c r="I18" s="445" t="s">
        <v>111</v>
      </c>
      <c r="J18" s="446">
        <v>70</v>
      </c>
      <c r="K18" s="446">
        <v>30</v>
      </c>
      <c r="L18" s="423"/>
      <c r="M18" s="456"/>
      <c r="N18" s="454"/>
      <c r="O18" s="455"/>
      <c r="P18" s="455"/>
      <c r="Q18" s="427"/>
      <c r="R18" s="50"/>
      <c r="S18" s="1"/>
    </row>
    <row r="19" spans="1:19" ht="22.5" thickTop="1" thickBot="1">
      <c r="A19" s="1"/>
      <c r="B19" s="102" t="s">
        <v>198</v>
      </c>
      <c r="C19" s="440" t="s">
        <v>200</v>
      </c>
      <c r="D19" s="3"/>
      <c r="E19" s="544"/>
      <c r="F19" s="545"/>
      <c r="G19" s="10"/>
      <c r="H19" s="449"/>
      <c r="I19" s="445"/>
      <c r="J19" s="450"/>
      <c r="K19" s="450"/>
      <c r="L19" s="424"/>
      <c r="M19" s="442" t="s">
        <v>379</v>
      </c>
      <c r="N19" s="443" t="s">
        <v>359</v>
      </c>
      <c r="O19" s="443" t="s">
        <v>356</v>
      </c>
      <c r="P19" s="443" t="s">
        <v>357</v>
      </c>
      <c r="Q19" s="425"/>
      <c r="R19" s="50"/>
      <c r="S19" s="1"/>
    </row>
    <row r="20" spans="1:19" ht="20.25" customHeight="1" thickTop="1" thickBot="1">
      <c r="A20" s="1"/>
      <c r="B20" s="3"/>
      <c r="C20" s="3"/>
      <c r="D20" s="3"/>
      <c r="E20" s="546"/>
      <c r="F20" s="547"/>
      <c r="G20" s="10"/>
      <c r="H20" s="449"/>
      <c r="I20" s="445"/>
      <c r="J20" s="450"/>
      <c r="K20" s="450"/>
      <c r="L20" s="424"/>
      <c r="M20" s="444" t="s">
        <v>169</v>
      </c>
      <c r="N20" s="457" t="s">
        <v>381</v>
      </c>
      <c r="O20" s="455">
        <v>50</v>
      </c>
      <c r="P20" s="455">
        <v>50</v>
      </c>
      <c r="Q20" s="428"/>
      <c r="R20" s="50"/>
      <c r="S20" s="1"/>
    </row>
    <row r="21" spans="1:19" ht="20.25" customHeight="1" thickTop="1" thickBot="1">
      <c r="A21" s="1"/>
      <c r="B21" s="3"/>
      <c r="C21" s="3"/>
      <c r="D21" s="3"/>
      <c r="E21" s="418"/>
      <c r="F21" s="418"/>
      <c r="G21" s="10"/>
      <c r="H21" s="449"/>
      <c r="I21" s="445"/>
      <c r="J21" s="450"/>
      <c r="K21" s="450"/>
      <c r="L21" s="424"/>
      <c r="M21" s="444" t="s">
        <v>170</v>
      </c>
      <c r="N21" s="457" t="s">
        <v>381</v>
      </c>
      <c r="O21" s="455">
        <v>50</v>
      </c>
      <c r="P21" s="455">
        <v>50</v>
      </c>
      <c r="Q21" s="428"/>
      <c r="R21" s="50"/>
      <c r="S21" s="1"/>
    </row>
    <row r="22" spans="1:19" ht="20.25" customHeight="1" thickTop="1" thickBot="1">
      <c r="A22" s="1"/>
      <c r="B22" s="3"/>
      <c r="C22" s="3"/>
      <c r="D22" s="3"/>
      <c r="E22" s="418"/>
      <c r="F22" s="418"/>
      <c r="G22" s="10"/>
      <c r="H22" s="442" t="s">
        <v>367</v>
      </c>
      <c r="I22" s="443" t="s">
        <v>359</v>
      </c>
      <c r="J22" s="443" t="s">
        <v>356</v>
      </c>
      <c r="K22" s="443" t="s">
        <v>357</v>
      </c>
      <c r="L22" s="422"/>
      <c r="M22" s="444" t="s">
        <v>174</v>
      </c>
      <c r="N22" s="457" t="s">
        <v>381</v>
      </c>
      <c r="O22" s="455">
        <v>50</v>
      </c>
      <c r="P22" s="455">
        <v>50</v>
      </c>
      <c r="Q22" s="428"/>
      <c r="R22" s="50"/>
      <c r="S22" s="1"/>
    </row>
    <row r="23" spans="1:19" ht="15" customHeight="1" thickTop="1" thickBot="1">
      <c r="A23" s="1"/>
      <c r="B23" s="3"/>
      <c r="C23" s="3"/>
      <c r="D23" s="3"/>
      <c r="E23" s="418"/>
      <c r="F23" s="418"/>
      <c r="G23" s="3"/>
      <c r="H23" s="451" t="s">
        <v>141</v>
      </c>
      <c r="I23" s="452" t="s">
        <v>364</v>
      </c>
      <c r="J23" s="446">
        <v>100</v>
      </c>
      <c r="K23" s="446">
        <v>0</v>
      </c>
      <c r="L23" s="423"/>
      <c r="M23" s="444" t="s">
        <v>173</v>
      </c>
      <c r="N23" s="457" t="s">
        <v>381</v>
      </c>
      <c r="O23" s="455">
        <v>50</v>
      </c>
      <c r="P23" s="455">
        <v>50</v>
      </c>
      <c r="Q23" s="428"/>
      <c r="R23" s="50"/>
      <c r="S23" s="1"/>
    </row>
    <row r="24" spans="1:19" ht="15" customHeight="1" thickTop="1" thickBot="1">
      <c r="A24" s="1"/>
      <c r="B24" s="3"/>
      <c r="C24" s="3"/>
      <c r="D24" s="3"/>
      <c r="E24" s="418"/>
      <c r="F24" s="418"/>
      <c r="G24" s="3"/>
      <c r="H24" s="451" t="s">
        <v>144</v>
      </c>
      <c r="I24" s="452" t="s">
        <v>364</v>
      </c>
      <c r="J24" s="446">
        <v>100</v>
      </c>
      <c r="K24" s="446">
        <v>0</v>
      </c>
      <c r="L24" s="423"/>
      <c r="M24" s="444" t="s">
        <v>380</v>
      </c>
      <c r="N24" s="457" t="s">
        <v>381</v>
      </c>
      <c r="O24" s="455">
        <v>50</v>
      </c>
      <c r="P24" s="455">
        <v>50</v>
      </c>
      <c r="Q24" s="428"/>
      <c r="R24" s="50"/>
      <c r="S24" s="1"/>
    </row>
    <row r="25" spans="1:19" ht="15.75" customHeight="1" thickTop="1" thickBot="1">
      <c r="A25" s="1"/>
      <c r="B25" s="3"/>
      <c r="C25" s="3"/>
      <c r="D25" s="3"/>
      <c r="E25" s="418"/>
      <c r="F25" s="418"/>
      <c r="G25" s="3"/>
      <c r="H25" s="451" t="s">
        <v>148</v>
      </c>
      <c r="I25" s="452" t="s">
        <v>364</v>
      </c>
      <c r="J25" s="446">
        <v>100</v>
      </c>
      <c r="K25" s="446">
        <v>0</v>
      </c>
      <c r="L25" s="423"/>
      <c r="M25" s="458"/>
      <c r="N25" s="457"/>
      <c r="O25" s="455"/>
      <c r="P25" s="455"/>
      <c r="Q25" s="429"/>
      <c r="R25" s="50"/>
      <c r="S25" s="1"/>
    </row>
    <row r="26" spans="1:19" ht="15" customHeight="1" thickTop="1" thickBot="1">
      <c r="A26" s="1"/>
      <c r="B26" s="3"/>
      <c r="C26" s="3"/>
      <c r="D26" s="3"/>
      <c r="E26" s="418"/>
      <c r="F26" s="418"/>
      <c r="G26" s="3"/>
      <c r="H26" s="451" t="s">
        <v>149</v>
      </c>
      <c r="I26" s="452" t="s">
        <v>364</v>
      </c>
      <c r="J26" s="446">
        <v>100</v>
      </c>
      <c r="K26" s="446">
        <v>0</v>
      </c>
      <c r="L26" s="423"/>
      <c r="M26" s="458"/>
      <c r="N26" s="457"/>
      <c r="O26" s="455"/>
      <c r="P26" s="455"/>
      <c r="Q26" s="429"/>
      <c r="R26" s="50"/>
      <c r="S26" s="1"/>
    </row>
    <row r="27" spans="1:19" ht="15.75" customHeight="1" thickTop="1" thickBot="1">
      <c r="A27" s="1"/>
      <c r="B27" s="3"/>
      <c r="C27" s="3"/>
      <c r="D27" s="3"/>
      <c r="E27" s="418"/>
      <c r="F27" s="418"/>
      <c r="G27" s="3"/>
      <c r="H27" s="451" t="s">
        <v>365</v>
      </c>
      <c r="I27" s="452" t="s">
        <v>364</v>
      </c>
      <c r="J27" s="446">
        <v>100</v>
      </c>
      <c r="K27" s="446">
        <v>0</v>
      </c>
      <c r="L27" s="423"/>
      <c r="M27" s="458"/>
      <c r="N27" s="457"/>
      <c r="O27" s="455"/>
      <c r="P27" s="455"/>
      <c r="Q27" s="429"/>
      <c r="R27" s="50"/>
      <c r="S27" s="1"/>
    </row>
    <row r="28" spans="1:19" ht="15" customHeight="1" thickTop="1" thickBot="1">
      <c r="A28" s="1"/>
      <c r="B28" s="3"/>
      <c r="C28" s="3"/>
      <c r="D28" s="3"/>
      <c r="E28" s="418"/>
      <c r="F28" s="418"/>
      <c r="G28" s="3"/>
      <c r="H28" s="451" t="s">
        <v>150</v>
      </c>
      <c r="I28" s="452" t="s">
        <v>364</v>
      </c>
      <c r="J28" s="446">
        <v>100</v>
      </c>
      <c r="K28" s="446">
        <v>0</v>
      </c>
      <c r="L28" s="423"/>
      <c r="M28" s="458"/>
      <c r="N28" s="457"/>
      <c r="O28" s="455"/>
      <c r="P28" s="455"/>
      <c r="Q28" s="429"/>
      <c r="R28" s="50"/>
      <c r="S28" s="1"/>
    </row>
    <row r="29" spans="1:19" ht="15" customHeight="1" thickTop="1" thickBot="1">
      <c r="A29" s="1"/>
      <c r="B29" s="3"/>
      <c r="C29" s="3"/>
      <c r="D29" s="3"/>
      <c r="E29" s="418"/>
      <c r="F29" s="418"/>
      <c r="G29" s="3"/>
      <c r="H29" s="451" t="s">
        <v>153</v>
      </c>
      <c r="I29" s="452" t="s">
        <v>364</v>
      </c>
      <c r="J29" s="446">
        <v>100</v>
      </c>
      <c r="K29" s="446">
        <v>0</v>
      </c>
      <c r="L29" s="423"/>
      <c r="M29" s="458"/>
      <c r="N29" s="457"/>
      <c r="O29" s="455"/>
      <c r="P29" s="455"/>
      <c r="Q29" s="429"/>
      <c r="R29" s="50"/>
      <c r="S29" s="1"/>
    </row>
    <row r="30" spans="1:19" ht="15.75" customHeight="1" thickTop="1" thickBot="1">
      <c r="A30" s="1"/>
      <c r="B30" s="3"/>
      <c r="C30" s="3"/>
      <c r="D30" s="3"/>
      <c r="E30" s="418"/>
      <c r="F30" s="418"/>
      <c r="G30" s="3"/>
      <c r="H30" s="451" t="s">
        <v>154</v>
      </c>
      <c r="I30" s="452" t="s">
        <v>364</v>
      </c>
      <c r="J30" s="446">
        <v>100</v>
      </c>
      <c r="K30" s="446">
        <v>0</v>
      </c>
      <c r="L30" s="423"/>
      <c r="M30" s="442" t="s">
        <v>379</v>
      </c>
      <c r="N30" s="443" t="s">
        <v>359</v>
      </c>
      <c r="O30" s="443" t="s">
        <v>356</v>
      </c>
      <c r="P30" s="443" t="s">
        <v>357</v>
      </c>
      <c r="Q30" s="462" t="s">
        <v>358</v>
      </c>
      <c r="R30" s="50"/>
      <c r="S30" s="1"/>
    </row>
    <row r="31" spans="1:19" ht="15.75" customHeight="1" thickTop="1" thickBot="1">
      <c r="A31" s="1"/>
      <c r="B31" s="3"/>
      <c r="C31" s="3"/>
      <c r="D31" s="3"/>
      <c r="E31" s="418"/>
      <c r="F31" s="418"/>
      <c r="G31" s="3"/>
      <c r="H31" s="451" t="s">
        <v>155</v>
      </c>
      <c r="I31" s="452" t="s">
        <v>364</v>
      </c>
      <c r="J31" s="446">
        <v>100</v>
      </c>
      <c r="K31" s="446">
        <v>0</v>
      </c>
      <c r="L31" s="423"/>
      <c r="M31" s="459" t="s">
        <v>382</v>
      </c>
      <c r="N31" s="460" t="s">
        <v>383</v>
      </c>
      <c r="O31" s="446">
        <v>30</v>
      </c>
      <c r="P31" s="446">
        <v>50</v>
      </c>
      <c r="Q31" s="446">
        <v>20</v>
      </c>
      <c r="R31" s="50"/>
      <c r="S31" s="1"/>
    </row>
    <row r="32" spans="1:19" ht="17.25" customHeight="1" thickTop="1" thickBot="1">
      <c r="A32" s="1"/>
      <c r="B32" s="535"/>
      <c r="C32" s="535"/>
      <c r="D32" s="3"/>
      <c r="E32" s="418"/>
      <c r="F32" s="418"/>
      <c r="G32" s="3"/>
      <c r="H32" s="451" t="s">
        <v>158</v>
      </c>
      <c r="I32" s="452" t="s">
        <v>364</v>
      </c>
      <c r="J32" s="446">
        <v>100</v>
      </c>
      <c r="K32" s="446">
        <v>0</v>
      </c>
      <c r="L32" s="423"/>
      <c r="M32" s="459" t="s">
        <v>384</v>
      </c>
      <c r="N32" s="460" t="s">
        <v>383</v>
      </c>
      <c r="O32" s="446">
        <v>30</v>
      </c>
      <c r="P32" s="446">
        <v>50</v>
      </c>
      <c r="Q32" s="446">
        <v>20</v>
      </c>
      <c r="R32" s="50"/>
      <c r="S32" s="1"/>
    </row>
    <row r="33" spans="1:19" ht="17.25" thickTop="1" thickBot="1">
      <c r="A33" s="1"/>
      <c r="B33" s="535"/>
      <c r="C33" s="535"/>
      <c r="D33" s="3"/>
      <c r="E33" s="3"/>
      <c r="F33" s="3"/>
      <c r="G33" s="3"/>
      <c r="H33" s="451" t="s">
        <v>160</v>
      </c>
      <c r="I33" s="452" t="s">
        <v>364</v>
      </c>
      <c r="J33" s="446">
        <v>100</v>
      </c>
      <c r="K33" s="446">
        <v>0</v>
      </c>
      <c r="L33" s="423"/>
      <c r="M33" s="459" t="s">
        <v>385</v>
      </c>
      <c r="N33" s="460" t="s">
        <v>383</v>
      </c>
      <c r="O33" s="446">
        <v>30</v>
      </c>
      <c r="P33" s="446">
        <v>50</v>
      </c>
      <c r="Q33" s="446">
        <v>20</v>
      </c>
      <c r="R33" s="50"/>
      <c r="S33" s="1"/>
    </row>
    <row r="34" spans="1:19" ht="17.25" thickTop="1" thickBot="1">
      <c r="A34" s="1"/>
      <c r="B34" s="538"/>
      <c r="C34" s="538"/>
      <c r="D34" s="3"/>
      <c r="E34" s="3"/>
      <c r="F34" s="3"/>
      <c r="G34" s="3"/>
      <c r="H34" s="453" t="s">
        <v>366</v>
      </c>
      <c r="I34" s="452" t="s">
        <v>364</v>
      </c>
      <c r="J34" s="446">
        <v>100</v>
      </c>
      <c r="K34" s="446">
        <v>0</v>
      </c>
      <c r="L34" s="423"/>
      <c r="M34" s="459" t="s">
        <v>386</v>
      </c>
      <c r="N34" s="460" t="s">
        <v>383</v>
      </c>
      <c r="O34" s="446">
        <v>30</v>
      </c>
      <c r="P34" s="446">
        <v>50</v>
      </c>
      <c r="Q34" s="446">
        <v>20</v>
      </c>
      <c r="R34" s="50"/>
      <c r="S34" s="1"/>
    </row>
    <row r="35" spans="1:19" ht="17.25" thickTop="1" thickBot="1">
      <c r="A35" s="1"/>
      <c r="B35" s="538"/>
      <c r="C35" s="538"/>
      <c r="D35" s="3"/>
      <c r="E35" s="3"/>
      <c r="F35" s="3"/>
      <c r="G35" s="3"/>
      <c r="H35" s="451" t="s">
        <v>162</v>
      </c>
      <c r="I35" s="452" t="s">
        <v>364</v>
      </c>
      <c r="J35" s="446">
        <v>100</v>
      </c>
      <c r="K35" s="446">
        <v>0</v>
      </c>
      <c r="L35" s="423"/>
      <c r="M35" s="459" t="s">
        <v>387</v>
      </c>
      <c r="N35" s="460" t="s">
        <v>383</v>
      </c>
      <c r="O35" s="446">
        <v>30</v>
      </c>
      <c r="P35" s="446">
        <v>50</v>
      </c>
      <c r="Q35" s="446">
        <v>20</v>
      </c>
      <c r="R35" s="50"/>
      <c r="S35" s="1"/>
    </row>
    <row r="36" spans="1:19" ht="17.25" thickTop="1" thickBot="1">
      <c r="A36" s="1"/>
      <c r="B36" s="539"/>
      <c r="C36" s="539"/>
      <c r="D36" s="3"/>
      <c r="E36" s="3"/>
      <c r="F36" s="3"/>
      <c r="G36" s="3"/>
      <c r="H36" s="451" t="s">
        <v>163</v>
      </c>
      <c r="I36" s="452" t="s">
        <v>364</v>
      </c>
      <c r="J36" s="446">
        <v>100</v>
      </c>
      <c r="K36" s="446">
        <v>0</v>
      </c>
      <c r="L36" s="423"/>
      <c r="M36" s="459" t="s">
        <v>388</v>
      </c>
      <c r="N36" s="460" t="s">
        <v>383</v>
      </c>
      <c r="O36" s="446">
        <v>30</v>
      </c>
      <c r="P36" s="446">
        <v>50</v>
      </c>
      <c r="Q36" s="446">
        <v>20</v>
      </c>
      <c r="R36" s="50"/>
      <c r="S36" s="1"/>
    </row>
    <row r="37" spans="1:19" ht="17.25" thickTop="1" thickBot="1">
      <c r="A37" s="1"/>
      <c r="B37" s="539"/>
      <c r="C37" s="539"/>
      <c r="D37" s="3"/>
      <c r="E37" s="3"/>
      <c r="F37" s="3"/>
      <c r="G37" s="3"/>
      <c r="H37" s="451" t="s">
        <v>165</v>
      </c>
      <c r="I37" s="452" t="s">
        <v>364</v>
      </c>
      <c r="J37" s="446">
        <v>100</v>
      </c>
      <c r="K37" s="446">
        <v>0</v>
      </c>
      <c r="L37" s="423"/>
      <c r="M37" s="459" t="s">
        <v>389</v>
      </c>
      <c r="N37" s="460" t="s">
        <v>383</v>
      </c>
      <c r="O37" s="446">
        <v>30</v>
      </c>
      <c r="P37" s="446">
        <v>50</v>
      </c>
      <c r="Q37" s="446">
        <v>20</v>
      </c>
      <c r="R37" s="50"/>
      <c r="S37" s="1"/>
    </row>
    <row r="38" spans="1:19" ht="17.25" thickTop="1" thickBot="1">
      <c r="A38" s="1"/>
      <c r="B38" s="540"/>
      <c r="C38" s="540"/>
      <c r="D38" s="3"/>
      <c r="E38" s="3"/>
      <c r="F38" s="3"/>
      <c r="G38" s="3"/>
      <c r="H38" s="451" t="s">
        <v>166</v>
      </c>
      <c r="I38" s="452" t="s">
        <v>364</v>
      </c>
      <c r="J38" s="446">
        <v>100</v>
      </c>
      <c r="K38" s="446">
        <v>0</v>
      </c>
      <c r="L38" s="423"/>
      <c r="M38" s="459" t="s">
        <v>390</v>
      </c>
      <c r="N38" s="460" t="s">
        <v>383</v>
      </c>
      <c r="O38" s="446">
        <v>30</v>
      </c>
      <c r="P38" s="446">
        <v>50</v>
      </c>
      <c r="Q38" s="446">
        <v>20</v>
      </c>
      <c r="R38" s="50"/>
      <c r="S38" s="1"/>
    </row>
    <row r="39" spans="1:19" ht="17.25" thickTop="1" thickBot="1">
      <c r="A39" s="1"/>
      <c r="B39" s="540"/>
      <c r="C39" s="540"/>
      <c r="D39" s="3"/>
      <c r="E39" s="3"/>
      <c r="F39" s="3"/>
      <c r="G39" s="3"/>
      <c r="H39" s="451" t="s">
        <v>167</v>
      </c>
      <c r="I39" s="452" t="s">
        <v>364</v>
      </c>
      <c r="J39" s="446">
        <v>100</v>
      </c>
      <c r="K39" s="446">
        <v>0</v>
      </c>
      <c r="L39" s="423"/>
      <c r="M39" s="459" t="s">
        <v>391</v>
      </c>
      <c r="N39" s="460" t="s">
        <v>383</v>
      </c>
      <c r="O39" s="446">
        <v>30</v>
      </c>
      <c r="P39" s="446">
        <v>50</v>
      </c>
      <c r="Q39" s="446">
        <v>20</v>
      </c>
      <c r="R39" s="50"/>
      <c r="S39" s="1"/>
    </row>
    <row r="40" spans="1:19" ht="16.5" customHeight="1" thickTop="1" thickBot="1">
      <c r="A40" s="1"/>
      <c r="B40" s="530"/>
      <c r="C40" s="530"/>
      <c r="D40" s="3"/>
      <c r="E40" s="3"/>
      <c r="F40" s="3"/>
      <c r="G40" s="3"/>
      <c r="H40" s="451" t="s">
        <v>168</v>
      </c>
      <c r="I40" s="452" t="s">
        <v>364</v>
      </c>
      <c r="J40" s="446">
        <v>100</v>
      </c>
      <c r="K40" s="446">
        <v>0</v>
      </c>
      <c r="L40" s="423"/>
      <c r="M40" s="459" t="s">
        <v>392</v>
      </c>
      <c r="N40" s="460" t="s">
        <v>383</v>
      </c>
      <c r="O40" s="446">
        <v>30</v>
      </c>
      <c r="P40" s="446">
        <v>50</v>
      </c>
      <c r="Q40" s="446">
        <v>20</v>
      </c>
      <c r="R40" s="50"/>
      <c r="S40" s="1"/>
    </row>
    <row r="41" spans="1:19" ht="16.5" customHeight="1" thickTop="1" thickBot="1">
      <c r="A41" s="1"/>
      <c r="B41" s="530"/>
      <c r="C41" s="530"/>
      <c r="D41" s="3"/>
      <c r="E41" s="3"/>
      <c r="F41" s="3"/>
      <c r="G41" s="3"/>
      <c r="H41" s="451" t="s">
        <v>171</v>
      </c>
      <c r="I41" s="452" t="s">
        <v>364</v>
      </c>
      <c r="J41" s="446">
        <v>100</v>
      </c>
      <c r="K41" s="446">
        <v>0</v>
      </c>
      <c r="L41" s="423"/>
      <c r="M41" s="456"/>
      <c r="N41" s="461"/>
      <c r="O41" s="446"/>
      <c r="P41" s="446"/>
      <c r="Q41" s="446"/>
      <c r="R41" s="50"/>
      <c r="S41" s="1"/>
    </row>
    <row r="42" spans="1:19" ht="17.25" thickTop="1" thickBot="1">
      <c r="A42" s="1"/>
      <c r="B42" s="531"/>
      <c r="C42" s="532"/>
      <c r="D42" s="3"/>
      <c r="E42" s="3"/>
      <c r="F42" s="3"/>
      <c r="G42" s="3"/>
      <c r="H42" s="451" t="s">
        <v>172</v>
      </c>
      <c r="I42" s="452" t="s">
        <v>364</v>
      </c>
      <c r="J42" s="446">
        <v>100</v>
      </c>
      <c r="K42" s="446">
        <v>0</v>
      </c>
      <c r="L42" s="423"/>
      <c r="M42" s="456"/>
      <c r="N42" s="461"/>
      <c r="O42" s="446"/>
      <c r="P42" s="446"/>
      <c r="Q42" s="446"/>
      <c r="R42" s="50"/>
      <c r="S42" s="1"/>
    </row>
    <row r="43" spans="1:19" ht="17.25" thickTop="1" thickBot="1">
      <c r="A43" s="1"/>
      <c r="B43" s="533"/>
      <c r="C43" s="534"/>
      <c r="D43" s="3"/>
      <c r="E43" s="3"/>
      <c r="F43" s="3"/>
      <c r="G43" s="3"/>
      <c r="H43" s="451" t="s">
        <v>175</v>
      </c>
      <c r="I43" s="452" t="s">
        <v>364</v>
      </c>
      <c r="J43" s="446">
        <v>100</v>
      </c>
      <c r="K43" s="446">
        <v>0</v>
      </c>
      <c r="L43" s="423"/>
      <c r="M43" s="456"/>
      <c r="N43" s="461"/>
      <c r="O43" s="446"/>
      <c r="P43" s="446"/>
      <c r="Q43" s="446"/>
      <c r="R43" s="51"/>
      <c r="S43" s="1"/>
    </row>
    <row r="44" spans="1:19" ht="17.25" thickTop="1" thickBot="1">
      <c r="A44" s="1"/>
      <c r="B44" s="133"/>
      <c r="C44" s="133"/>
      <c r="D44" s="3"/>
      <c r="E44" s="3"/>
      <c r="F44" s="3"/>
      <c r="G44" s="3"/>
      <c r="H44" s="451"/>
      <c r="I44" s="452"/>
      <c r="J44" s="446"/>
      <c r="K44" s="446"/>
      <c r="L44" s="423"/>
      <c r="M44" s="456"/>
      <c r="N44" s="461"/>
      <c r="O44" s="446"/>
      <c r="P44" s="446"/>
      <c r="Q44" s="446"/>
      <c r="R44" s="51"/>
      <c r="S44" s="1"/>
    </row>
    <row r="45" spans="1:19" ht="17.25" thickTop="1" thickBot="1">
      <c r="A45" s="1"/>
      <c r="B45" s="3"/>
      <c r="C45" s="3"/>
      <c r="D45" s="3"/>
      <c r="E45" s="3"/>
      <c r="F45" s="3"/>
      <c r="G45" s="3"/>
      <c r="H45" s="451"/>
      <c r="I45" s="452"/>
      <c r="J45" s="446"/>
      <c r="K45" s="446"/>
      <c r="L45" s="423"/>
      <c r="M45" s="456"/>
      <c r="N45" s="461"/>
      <c r="O45" s="446"/>
      <c r="P45" s="446"/>
      <c r="Q45" s="446"/>
      <c r="R45" s="51"/>
      <c r="S45" s="1"/>
    </row>
    <row r="46" spans="1:19" ht="17.25" thickTop="1" thickBot="1">
      <c r="A46" s="1"/>
      <c r="B46" s="3"/>
      <c r="C46" s="3"/>
      <c r="D46" s="3"/>
      <c r="E46" s="3"/>
      <c r="F46" s="3"/>
      <c r="G46" s="3"/>
      <c r="H46" s="451"/>
      <c r="I46" s="452"/>
      <c r="J46" s="446"/>
      <c r="K46" s="446"/>
      <c r="L46" s="423"/>
      <c r="M46" s="456"/>
      <c r="N46" s="461"/>
      <c r="O46" s="446"/>
      <c r="P46" s="446"/>
      <c r="Q46" s="446"/>
      <c r="R46" s="51"/>
      <c r="S46" s="1"/>
    </row>
    <row r="47" spans="1:19" ht="17.25" thickTop="1" thickBot="1">
      <c r="A47" s="1"/>
      <c r="B47" s="3"/>
      <c r="C47" s="3"/>
      <c r="D47" s="3"/>
      <c r="E47" s="3"/>
      <c r="F47" s="3"/>
      <c r="G47" s="3"/>
      <c r="H47" s="451"/>
      <c r="I47" s="452"/>
      <c r="J47" s="446"/>
      <c r="K47" s="446"/>
      <c r="L47" s="423"/>
      <c r="M47" s="456"/>
      <c r="N47" s="461"/>
      <c r="O47" s="446"/>
      <c r="P47" s="446"/>
      <c r="Q47" s="446"/>
      <c r="R47" s="51"/>
      <c r="S47" s="1"/>
    </row>
    <row r="48" spans="1:19" ht="15.75" thickTop="1">
      <c r="A48" s="1"/>
      <c r="B48" s="1"/>
      <c r="C48" s="1"/>
      <c r="D48" s="1"/>
      <c r="E48" s="1"/>
      <c r="F48" s="1"/>
      <c r="G48" s="1"/>
      <c r="H48" s="52"/>
      <c r="I48" s="52"/>
      <c r="J48" s="52"/>
      <c r="K48" s="52"/>
      <c r="L48" s="52"/>
      <c r="M48" s="52"/>
      <c r="N48" s="52"/>
      <c r="O48" s="52"/>
      <c r="P48" s="52"/>
      <c r="Q48" s="52"/>
      <c r="R48" s="52"/>
      <c r="S48" s="1"/>
    </row>
    <row r="49" spans="8:18" ht="15" hidden="1">
      <c r="H49" s="53"/>
      <c r="I49" s="53"/>
      <c r="J49" s="53"/>
      <c r="K49" s="53"/>
      <c r="L49" s="53"/>
      <c r="M49" s="53"/>
      <c r="N49" s="53"/>
      <c r="O49" s="53"/>
      <c r="P49" s="53"/>
      <c r="Q49" s="53"/>
      <c r="R49" s="53"/>
    </row>
    <row r="50" spans="8:18" ht="15" hidden="1"/>
    <row r="51" spans="8:18" ht="15" hidden="1"/>
    <row r="52" spans="8:18" ht="15" customHeight="1"/>
    <row r="53" spans="8:18" ht="15" customHeight="1"/>
  </sheetData>
  <sheetProtection password="D51A" sheet="1" objects="1" scenarios="1" selectLockedCells="1"/>
  <protectedRanges>
    <protectedRange sqref="C7 D8:E18 E5:E6" name="Range12"/>
    <protectedRange sqref="C4" name="Range11"/>
    <protectedRange sqref="C6" name="Range12_1"/>
    <protectedRange sqref="C8:C10" name="Range12_1_1"/>
    <protectedRange sqref="C11:C19" name="Range12_2"/>
    <protectedRange sqref="D5" name="Range12_3"/>
    <protectedRange sqref="D7:E7 D6" name="Range12_4"/>
  </protectedRanges>
  <sortState ref="M5:M15">
    <sortCondition ref="M5"/>
  </sortState>
  <mergeCells count="10">
    <mergeCell ref="R11:R12"/>
    <mergeCell ref="B40:C41"/>
    <mergeCell ref="B42:C43"/>
    <mergeCell ref="B32:C33"/>
    <mergeCell ref="B5:C5"/>
    <mergeCell ref="B34:C35"/>
    <mergeCell ref="B36:C37"/>
    <mergeCell ref="B38:C39"/>
    <mergeCell ref="E5:F5"/>
    <mergeCell ref="E6:F20"/>
  </mergeCells>
  <dataValidations count="14">
    <dataValidation allowBlank="1" showInputMessage="1" showErrorMessage="1" prompt="Write here Principal Mobile No." sqref="C17"/>
    <dataValidation allowBlank="1" showInputMessage="1" showErrorMessage="1" prompt="Write here Principal Name" sqref="C16"/>
    <dataValidation allowBlank="1" showInputMessage="1" showErrorMessage="1" prompt="write here Result decalare Date" sqref="C12"/>
    <dataValidation allowBlank="1" showInputMessage="1" showErrorMessage="1" promptTitle="School Semis Code" prompt="School Semis Code" sqref="C13"/>
    <dataValidation type="list" allowBlank="1" showInputMessage="1" showErrorMessage="1" promptTitle="Medium" prompt="Medium" sqref="C14">
      <formula1>"Hindi , English"</formula1>
    </dataValidation>
    <dataValidation allowBlank="1" showInputMessage="1" showErrorMessage="1" promptTitle="Examine Incharge Name" prompt="write Hare Examine Incharge Name" sqref="C18:C19"/>
    <dataValidation allowBlank="1" showInputMessage="1" showErrorMessage="1" promptTitle="School Name" prompt="Write in School Name" sqref="C8"/>
    <dataValidation allowBlank="1" showInputMessage="1" showErrorMessage="1" promptTitle="DISE CODE" prompt="write Here Shool Dise Code No." sqref="C9"/>
    <dataValidation allowBlank="1" showErrorMessage="1" sqref="D6:D15 E5"/>
    <dataValidation type="list" allowBlank="1" showInputMessage="1" showErrorMessage="1" prompt="faculty Name" sqref="C6">
      <formula1>"Arts , Commerce , Science , Agriculture"</formula1>
    </dataValidation>
    <dataValidation type="list" allowBlank="1" showInputMessage="1" showErrorMessage="1" prompt="section" sqref="C7">
      <formula1>"A,B,C,D,E,F,G,H"</formula1>
    </dataValidation>
    <dataValidation allowBlank="1" showInputMessage="1" showErrorMessage="1" promptTitle="Class Teacher Name" prompt="Class 11" sqref="C15"/>
    <dataValidation allowBlank="1" showInputMessage="1" showErrorMessage="1" prompt="Short School Name" sqref="C11"/>
    <dataValidation allowBlank="1" showInputMessage="1" showErrorMessage="1" prompt="Write hereSchool rName in Hindi" sqref="C10"/>
  </dataValidation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dimension ref="A1:I16"/>
  <sheetViews>
    <sheetView workbookViewId="0">
      <selection activeCell="K21" sqref="K21"/>
    </sheetView>
  </sheetViews>
  <sheetFormatPr defaultRowHeight="15"/>
  <cols>
    <col min="1" max="16384" width="9.140625" style="421"/>
  </cols>
  <sheetData>
    <row r="1" spans="1:9">
      <c r="A1" s="487" t="s">
        <v>426</v>
      </c>
      <c r="B1" s="487" t="s">
        <v>11</v>
      </c>
      <c r="C1" s="487" t="s">
        <v>9</v>
      </c>
      <c r="D1" s="487" t="s">
        <v>427</v>
      </c>
      <c r="E1" s="487" t="s">
        <v>428</v>
      </c>
      <c r="F1" s="487" t="s">
        <v>429</v>
      </c>
      <c r="G1" s="487" t="s">
        <v>430</v>
      </c>
      <c r="H1" s="487" t="s">
        <v>314</v>
      </c>
      <c r="I1" s="487" t="s">
        <v>315</v>
      </c>
    </row>
    <row r="2" spans="1:9">
      <c r="A2" s="421">
        <v>1</v>
      </c>
      <c r="B2" s="421" t="s">
        <v>18</v>
      </c>
      <c r="C2" s="421" t="s">
        <v>431</v>
      </c>
      <c r="D2" s="421">
        <v>1101</v>
      </c>
      <c r="E2" s="421">
        <v>1</v>
      </c>
      <c r="F2" s="421" t="s">
        <v>432</v>
      </c>
      <c r="G2" s="421" t="s">
        <v>14</v>
      </c>
      <c r="H2" s="421" t="s">
        <v>15</v>
      </c>
      <c r="I2" s="421" t="s">
        <v>16</v>
      </c>
    </row>
    <row r="3" spans="1:9">
      <c r="A3" s="421">
        <v>2</v>
      </c>
      <c r="B3" s="421" t="s">
        <v>22</v>
      </c>
      <c r="C3" s="421" t="s">
        <v>431</v>
      </c>
      <c r="D3" s="421">
        <v>1102</v>
      </c>
      <c r="E3" s="421">
        <v>107</v>
      </c>
      <c r="F3" s="421" t="s">
        <v>433</v>
      </c>
      <c r="G3" s="421" t="s">
        <v>19</v>
      </c>
      <c r="H3" s="421" t="s">
        <v>20</v>
      </c>
      <c r="I3" s="421" t="s">
        <v>21</v>
      </c>
    </row>
    <row r="4" spans="1:9">
      <c r="A4" s="421">
        <v>3</v>
      </c>
      <c r="B4" s="421" t="s">
        <v>26</v>
      </c>
      <c r="C4" s="421" t="s">
        <v>434</v>
      </c>
      <c r="D4" s="421">
        <v>1103</v>
      </c>
      <c r="E4" s="421">
        <v>457</v>
      </c>
      <c r="F4" s="421" t="s">
        <v>435</v>
      </c>
      <c r="G4" s="421" t="s">
        <v>23</v>
      </c>
      <c r="H4" s="421" t="s">
        <v>24</v>
      </c>
      <c r="I4" s="421" t="s">
        <v>25</v>
      </c>
    </row>
    <row r="5" spans="1:9">
      <c r="A5" s="421">
        <v>4</v>
      </c>
      <c r="B5" s="421" t="s">
        <v>30</v>
      </c>
      <c r="C5" s="421" t="s">
        <v>434</v>
      </c>
      <c r="D5" s="421">
        <v>1104</v>
      </c>
      <c r="E5" s="421">
        <v>234</v>
      </c>
      <c r="F5" s="421" t="s">
        <v>436</v>
      </c>
      <c r="G5" s="421" t="s">
        <v>27</v>
      </c>
      <c r="H5" s="421" t="s">
        <v>28</v>
      </c>
      <c r="I5" s="421" t="s">
        <v>29</v>
      </c>
    </row>
    <row r="6" spans="1:9">
      <c r="A6" s="421">
        <v>5</v>
      </c>
      <c r="B6" s="421" t="s">
        <v>30</v>
      </c>
      <c r="C6" s="421" t="s">
        <v>431</v>
      </c>
      <c r="D6" s="421">
        <v>1105</v>
      </c>
      <c r="E6" s="421">
        <v>356</v>
      </c>
      <c r="F6" s="421" t="s">
        <v>437</v>
      </c>
      <c r="G6" s="421" t="s">
        <v>31</v>
      </c>
      <c r="H6" s="421" t="s">
        <v>32</v>
      </c>
      <c r="I6" s="421" t="s">
        <v>33</v>
      </c>
    </row>
    <row r="7" spans="1:9">
      <c r="A7" s="421">
        <v>6</v>
      </c>
      <c r="B7" s="421" t="s">
        <v>30</v>
      </c>
      <c r="C7" s="421" t="s">
        <v>434</v>
      </c>
      <c r="D7" s="421">
        <v>1106</v>
      </c>
      <c r="E7" s="421">
        <v>434</v>
      </c>
      <c r="F7" s="421" t="s">
        <v>438</v>
      </c>
      <c r="G7" s="421" t="s">
        <v>34</v>
      </c>
      <c r="H7" s="421" t="s">
        <v>35</v>
      </c>
      <c r="I7" s="421" t="s">
        <v>36</v>
      </c>
    </row>
    <row r="8" spans="1:9">
      <c r="A8" s="421">
        <v>7</v>
      </c>
      <c r="B8" s="421" t="s">
        <v>22</v>
      </c>
      <c r="C8" s="421" t="s">
        <v>431</v>
      </c>
      <c r="D8" s="421">
        <v>1107</v>
      </c>
      <c r="E8" s="421">
        <v>439</v>
      </c>
      <c r="F8" s="421" t="s">
        <v>439</v>
      </c>
      <c r="G8" s="421" t="s">
        <v>37</v>
      </c>
      <c r="H8" s="421" t="s">
        <v>38</v>
      </c>
      <c r="I8" s="421" t="s">
        <v>39</v>
      </c>
    </row>
    <row r="9" spans="1:9">
      <c r="A9" s="421">
        <v>8</v>
      </c>
      <c r="B9" s="421" t="s">
        <v>30</v>
      </c>
      <c r="C9" s="421" t="s">
        <v>431</v>
      </c>
      <c r="D9" s="421">
        <v>1108</v>
      </c>
      <c r="E9" s="421">
        <v>438</v>
      </c>
      <c r="F9" s="421" t="s">
        <v>440</v>
      </c>
      <c r="G9" s="421" t="s">
        <v>40</v>
      </c>
      <c r="H9" s="421" t="s">
        <v>41</v>
      </c>
      <c r="I9" s="421" t="s">
        <v>42</v>
      </c>
    </row>
    <row r="10" spans="1:9">
      <c r="A10" s="421">
        <v>9</v>
      </c>
      <c r="B10" s="421" t="s">
        <v>18</v>
      </c>
      <c r="C10" s="421" t="s">
        <v>434</v>
      </c>
      <c r="D10" s="421">
        <v>1109</v>
      </c>
      <c r="E10" s="421">
        <v>429</v>
      </c>
      <c r="F10" s="421" t="s">
        <v>441</v>
      </c>
      <c r="G10" s="421" t="s">
        <v>43</v>
      </c>
      <c r="H10" s="421" t="s">
        <v>442</v>
      </c>
      <c r="I10" s="421" t="s">
        <v>443</v>
      </c>
    </row>
    <row r="11" spans="1:9">
      <c r="A11" s="421">
        <v>10</v>
      </c>
      <c r="B11" s="421" t="s">
        <v>18</v>
      </c>
      <c r="C11" s="421" t="s">
        <v>434</v>
      </c>
      <c r="D11" s="421">
        <v>1110</v>
      </c>
      <c r="E11" s="421">
        <v>428</v>
      </c>
      <c r="F11" s="421" t="s">
        <v>444</v>
      </c>
      <c r="G11" s="421" t="s">
        <v>44</v>
      </c>
      <c r="H11" s="421" t="s">
        <v>45</v>
      </c>
      <c r="I11" s="421" t="s">
        <v>46</v>
      </c>
    </row>
    <row r="12" spans="1:9">
      <c r="A12" s="421">
        <v>11</v>
      </c>
      <c r="B12" s="421" t="s">
        <v>26</v>
      </c>
      <c r="C12" s="421" t="s">
        <v>431</v>
      </c>
      <c r="D12" s="421">
        <v>1111</v>
      </c>
      <c r="E12" s="421">
        <v>117</v>
      </c>
      <c r="F12" s="421" t="s">
        <v>445</v>
      </c>
      <c r="G12" s="421" t="s">
        <v>47</v>
      </c>
      <c r="H12" s="421" t="s">
        <v>20</v>
      </c>
      <c r="I12" s="421" t="s">
        <v>48</v>
      </c>
    </row>
    <row r="13" spans="1:9">
      <c r="A13" s="421">
        <v>12</v>
      </c>
      <c r="B13" s="421" t="s">
        <v>18</v>
      </c>
      <c r="C13" s="421" t="s">
        <v>434</v>
      </c>
      <c r="D13" s="421">
        <v>1112</v>
      </c>
      <c r="E13" s="421">
        <v>463</v>
      </c>
      <c r="F13" s="421" t="s">
        <v>446</v>
      </c>
      <c r="G13" s="421" t="s">
        <v>49</v>
      </c>
      <c r="H13" s="421" t="s">
        <v>50</v>
      </c>
      <c r="I13" s="421" t="s">
        <v>51</v>
      </c>
    </row>
    <row r="14" spans="1:9">
      <c r="A14" s="421">
        <v>13</v>
      </c>
      <c r="B14" s="421" t="s">
        <v>18</v>
      </c>
      <c r="C14" s="421" t="s">
        <v>431</v>
      </c>
      <c r="D14" s="421">
        <v>1113</v>
      </c>
      <c r="E14" s="421">
        <v>307</v>
      </c>
      <c r="F14" s="421" t="s">
        <v>447</v>
      </c>
      <c r="G14" s="421" t="s">
        <v>52</v>
      </c>
      <c r="H14" s="421" t="s">
        <v>53</v>
      </c>
      <c r="I14" s="421" t="s">
        <v>54</v>
      </c>
    </row>
    <row r="15" spans="1:9">
      <c r="A15" s="421">
        <v>14</v>
      </c>
      <c r="B15" s="421" t="s">
        <v>30</v>
      </c>
      <c r="C15" s="421" t="s">
        <v>431</v>
      </c>
      <c r="D15" s="421">
        <v>1114</v>
      </c>
      <c r="E15" s="421">
        <v>348</v>
      </c>
      <c r="F15" s="421" t="s">
        <v>448</v>
      </c>
      <c r="G15" s="421" t="s">
        <v>55</v>
      </c>
      <c r="H15" s="421" t="s">
        <v>56</v>
      </c>
      <c r="I15" s="421" t="s">
        <v>57</v>
      </c>
    </row>
    <row r="16" spans="1:9">
      <c r="A16" s="421">
        <v>15</v>
      </c>
      <c r="B16" s="421" t="s">
        <v>30</v>
      </c>
      <c r="C16" s="421" t="s">
        <v>434</v>
      </c>
      <c r="D16" s="421">
        <v>1115</v>
      </c>
      <c r="E16" s="421">
        <v>466</v>
      </c>
      <c r="F16" s="421" t="s">
        <v>449</v>
      </c>
      <c r="G16" s="421" t="s">
        <v>58</v>
      </c>
      <c r="H16" s="421" t="s">
        <v>450</v>
      </c>
      <c r="I16" s="421" t="s">
        <v>59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dimension ref="A1:AH108"/>
  <sheetViews>
    <sheetView workbookViewId="0">
      <selection activeCell="A3" sqref="A3"/>
    </sheetView>
  </sheetViews>
  <sheetFormatPr defaultColWidth="0" defaultRowHeight="0" customHeight="1" zeroHeight="1"/>
  <cols>
    <col min="1" max="1" width="7.7109375" style="77" customWidth="1"/>
    <col min="2" max="2" width="10.140625" style="77" customWidth="1"/>
    <col min="3" max="3" width="21.42578125" style="77" customWidth="1"/>
    <col min="4" max="4" width="20.140625" style="77" customWidth="1"/>
    <col min="5" max="5" width="20.85546875" style="77" customWidth="1"/>
    <col min="6" max="6" width="7.85546875" style="77" customWidth="1"/>
    <col min="7" max="7" width="10.85546875" style="77" customWidth="1"/>
    <col min="8" max="8" width="10" style="77" customWidth="1"/>
    <col min="9" max="9" width="11.140625" style="77" customWidth="1"/>
    <col min="10" max="10" width="13.140625" style="77" customWidth="1"/>
    <col min="11" max="12" width="16.42578125" style="77" customWidth="1"/>
    <col min="13" max="13" width="13.7109375" style="77" customWidth="1"/>
    <col min="14" max="16384" width="9.140625" style="77" hidden="1"/>
  </cols>
  <sheetData>
    <row r="1" spans="1:34" ht="21" customHeight="1" thickBot="1">
      <c r="A1" s="554" t="str">
        <f>CONCATENATE("School Name :-","  ",'Master sheet'!C8)</f>
        <v>School Name :-  Governt Senior Secondary School INDERWARA</v>
      </c>
      <c r="B1" s="554"/>
      <c r="C1" s="554"/>
      <c r="D1" s="554"/>
      <c r="E1" s="554"/>
      <c r="F1" s="554"/>
      <c r="G1" s="554"/>
      <c r="H1" s="554"/>
      <c r="I1" s="554"/>
      <c r="J1" s="554"/>
      <c r="K1" s="134"/>
      <c r="L1" s="134"/>
      <c r="M1" s="134"/>
    </row>
    <row r="2" spans="1:34" ht="34.5" customHeight="1" thickTop="1" thickBot="1">
      <c r="A2" s="484" t="s">
        <v>2</v>
      </c>
      <c r="B2" s="485" t="s">
        <v>5</v>
      </c>
      <c r="C2" s="485" t="s">
        <v>6</v>
      </c>
      <c r="D2" s="485" t="s">
        <v>7</v>
      </c>
      <c r="E2" s="485" t="s">
        <v>8</v>
      </c>
      <c r="F2" s="485" t="s">
        <v>9</v>
      </c>
      <c r="G2" s="485" t="s">
        <v>10</v>
      </c>
      <c r="H2" s="485" t="s">
        <v>11</v>
      </c>
      <c r="I2" s="485" t="s">
        <v>185</v>
      </c>
      <c r="J2" s="485" t="s">
        <v>186</v>
      </c>
      <c r="K2" s="134"/>
      <c r="L2" s="134"/>
      <c r="M2" s="134"/>
    </row>
    <row r="3" spans="1:34" ht="30" customHeight="1" thickTop="1" thickBot="1">
      <c r="A3" s="430">
        <f>IF(AND(AA3=""),"",VALUE(AA3))</f>
        <v>1101</v>
      </c>
      <c r="B3" s="431">
        <f t="shared" ref="B3:H18" si="0">IF(AND(AB3=""),"",AB3)</f>
        <v>1</v>
      </c>
      <c r="C3" s="483" t="str">
        <f>IF(AND(AC3=""),"",UPPER(AC3))</f>
        <v>AARTI</v>
      </c>
      <c r="D3" s="483" t="str">
        <f t="shared" ref="D3:E3" si="1">IF(AND(AD3=""),"",UPPER(AD3))</f>
        <v>MANGI LAL</v>
      </c>
      <c r="E3" s="483" t="str">
        <f t="shared" si="1"/>
        <v>BHAGAVATI DEVI</v>
      </c>
      <c r="F3" s="431" t="str">
        <f t="shared" si="0"/>
        <v>F</v>
      </c>
      <c r="G3" s="431" t="str">
        <f t="shared" si="0"/>
        <v>10-04-2003</v>
      </c>
      <c r="H3" s="431" t="str">
        <f t="shared" si="0"/>
        <v>SC</v>
      </c>
      <c r="I3" s="432">
        <v>324</v>
      </c>
      <c r="J3" s="433">
        <v>310</v>
      </c>
      <c r="K3" s="134"/>
      <c r="L3" s="134"/>
      <c r="M3" s="134"/>
      <c r="AA3" s="77">
        <f>IF(AND('SD DATA Paste'!D2=""),"",'SD DATA Paste'!D2)</f>
        <v>1101</v>
      </c>
      <c r="AB3" s="77">
        <f>IF(AND('SD DATA Paste'!E2=""),"",'SD DATA Paste'!E2)</f>
        <v>1</v>
      </c>
      <c r="AC3" s="77" t="str">
        <f>IF(AND('SD DATA Paste'!G2=""),"",'SD DATA Paste'!G2)</f>
        <v>AARTI</v>
      </c>
      <c r="AD3" s="77" t="str">
        <f>IF(AND('SD DATA Paste'!H2=""),"",'SD DATA Paste'!H2)</f>
        <v>MANGI LAL</v>
      </c>
      <c r="AE3" s="77" t="str">
        <f>IF(AND('SD DATA Paste'!I2=""),"",'SD DATA Paste'!I2)</f>
        <v>BHAGAVATI DEVI</v>
      </c>
      <c r="AF3" s="77" t="str">
        <f>IF(AND('SD DATA Paste'!C2=""),"",IF(AND('SD DATA Paste'!C2="Girl"),"F",IF(AND('SD DATA Paste'!C2="Boy"),"M","")))</f>
        <v>F</v>
      </c>
      <c r="AG3" s="77" t="str">
        <f>IF(AND('SD DATA Paste'!F2=""),"",'SD DATA Paste'!F2)</f>
        <v>10-04-2003</v>
      </c>
      <c r="AH3" s="77" t="str">
        <f>IF(AND('SD DATA Paste'!B2=""),"",'SD DATA Paste'!B2)</f>
        <v>SC</v>
      </c>
    </row>
    <row r="4" spans="1:34" ht="30" customHeight="1" thickTop="1" thickBot="1">
      <c r="A4" s="430">
        <f t="shared" ref="A4:A67" si="2">IF(AND(AA4=""),"",VALUE(AA4))</f>
        <v>1102</v>
      </c>
      <c r="B4" s="431">
        <f t="shared" si="0"/>
        <v>107</v>
      </c>
      <c r="C4" s="483" t="str">
        <f t="shared" ref="C4:C67" si="3">IF(AND(AC4=""),"",UPPER(AC4))</f>
        <v>ANJU CHOUDHARY</v>
      </c>
      <c r="D4" s="483" t="str">
        <f t="shared" ref="D4:D67" si="4">IF(AND(AD4=""),"",UPPER(AD4))</f>
        <v>FUA RAM</v>
      </c>
      <c r="E4" s="483" t="str">
        <f t="shared" ref="E4:E67" si="5">IF(AND(AE4=""),"",UPPER(AE4))</f>
        <v>CHAMPA DEVI</v>
      </c>
      <c r="F4" s="431" t="str">
        <f t="shared" ref="F4:F67" si="6">IF(AND(AF4=""),"",AF4)</f>
        <v>F</v>
      </c>
      <c r="G4" s="431" t="str">
        <f t="shared" ref="G4:G67" si="7">IF(AND(AG4=""),"",AG4)</f>
        <v>11-03-2005</v>
      </c>
      <c r="H4" s="431" t="str">
        <f t="shared" ref="H4:H67" si="8">IF(AND(AH4=""),"",AH4)</f>
        <v>OBC</v>
      </c>
      <c r="I4" s="432">
        <v>324</v>
      </c>
      <c r="J4" s="433">
        <v>315</v>
      </c>
      <c r="K4" s="134"/>
      <c r="L4" s="548" t="s">
        <v>187</v>
      </c>
      <c r="M4" s="549"/>
      <c r="AA4" s="77">
        <f>IF(AND('SD DATA Paste'!D3=""),"",'SD DATA Paste'!D3)</f>
        <v>1102</v>
      </c>
      <c r="AB4" s="77">
        <f>IF(AND('SD DATA Paste'!E3=""),"",'SD DATA Paste'!E3)</f>
        <v>107</v>
      </c>
      <c r="AC4" s="77" t="str">
        <f>IF(AND('SD DATA Paste'!G3=""),"",'SD DATA Paste'!G3)</f>
        <v>ANJU CHOUDHARY</v>
      </c>
      <c r="AD4" s="77" t="str">
        <f>IF(AND('SD DATA Paste'!H3=""),"",'SD DATA Paste'!H3)</f>
        <v>FUA RAM</v>
      </c>
      <c r="AE4" s="77" t="str">
        <f>IF(AND('SD DATA Paste'!I3=""),"",'SD DATA Paste'!I3)</f>
        <v>CHAMPA DEVI</v>
      </c>
      <c r="AF4" s="77" t="str">
        <f>IF(AND('SD DATA Paste'!C3=""),"",IF(AND('SD DATA Paste'!C3="Girl"),"F",IF(AND('SD DATA Paste'!C3="Boy"),"M","")))</f>
        <v>F</v>
      </c>
      <c r="AG4" s="77" t="str">
        <f>IF(AND('SD DATA Paste'!F3=""),"",'SD DATA Paste'!F3)</f>
        <v>11-03-2005</v>
      </c>
      <c r="AH4" s="77" t="str">
        <f>IF(AND('SD DATA Paste'!B3=""),"",'SD DATA Paste'!B3)</f>
        <v>OBC</v>
      </c>
    </row>
    <row r="5" spans="1:34" ht="30" customHeight="1" thickTop="1" thickBot="1">
      <c r="A5" s="430">
        <f t="shared" si="2"/>
        <v>1103</v>
      </c>
      <c r="B5" s="431">
        <f t="shared" si="0"/>
        <v>457</v>
      </c>
      <c r="C5" s="483" t="str">
        <f t="shared" si="3"/>
        <v>ARUN DEWASI</v>
      </c>
      <c r="D5" s="483" t="str">
        <f t="shared" si="4"/>
        <v>SUJA RAM</v>
      </c>
      <c r="E5" s="483" t="str">
        <f t="shared" si="5"/>
        <v>KANIYA DEVI</v>
      </c>
      <c r="F5" s="431" t="str">
        <f t="shared" si="6"/>
        <v>M</v>
      </c>
      <c r="G5" s="431" t="str">
        <f t="shared" si="7"/>
        <v>05-08-2004</v>
      </c>
      <c r="H5" s="431" t="str">
        <f t="shared" si="8"/>
        <v>SBC</v>
      </c>
      <c r="I5" s="432">
        <v>324</v>
      </c>
      <c r="J5" s="433">
        <v>312</v>
      </c>
      <c r="K5" s="134"/>
      <c r="L5" s="550"/>
      <c r="M5" s="551"/>
      <c r="AA5" s="77">
        <f>IF(AND('SD DATA Paste'!D4=""),"",'SD DATA Paste'!D4)</f>
        <v>1103</v>
      </c>
      <c r="AB5" s="77">
        <f>IF(AND('SD DATA Paste'!E4=""),"",'SD DATA Paste'!E4)</f>
        <v>457</v>
      </c>
      <c r="AC5" s="77" t="str">
        <f>IF(AND('SD DATA Paste'!G4=""),"",'SD DATA Paste'!G4)</f>
        <v>ARUN DEWASI</v>
      </c>
      <c r="AD5" s="77" t="str">
        <f>IF(AND('SD DATA Paste'!H4=""),"",'SD DATA Paste'!H4)</f>
        <v>SUJA RAM</v>
      </c>
      <c r="AE5" s="77" t="str">
        <f>IF(AND('SD DATA Paste'!I4=""),"",'SD DATA Paste'!I4)</f>
        <v>KANIYA DEVI</v>
      </c>
      <c r="AF5" s="77" t="str">
        <f>IF(AND('SD DATA Paste'!C4=""),"",IF(AND('SD DATA Paste'!C4="Girl"),"F",IF(AND('SD DATA Paste'!C4="Boy"),"M","")))</f>
        <v>M</v>
      </c>
      <c r="AG5" s="77" t="str">
        <f>IF(AND('SD DATA Paste'!F4=""),"",'SD DATA Paste'!F4)</f>
        <v>05-08-2004</v>
      </c>
      <c r="AH5" s="77" t="str">
        <f>IF(AND('SD DATA Paste'!B4=""),"",'SD DATA Paste'!B4)</f>
        <v>SBC</v>
      </c>
    </row>
    <row r="6" spans="1:34" ht="30" customHeight="1" thickTop="1" thickBot="1">
      <c r="A6" s="430">
        <f t="shared" si="2"/>
        <v>1104</v>
      </c>
      <c r="B6" s="431">
        <f t="shared" si="0"/>
        <v>234</v>
      </c>
      <c r="C6" s="483" t="str">
        <f t="shared" si="3"/>
        <v>BHAVANI SINGH</v>
      </c>
      <c r="D6" s="483" t="str">
        <f t="shared" si="4"/>
        <v>HADMAT SINGH</v>
      </c>
      <c r="E6" s="483" t="str">
        <f t="shared" si="5"/>
        <v>KISHOR KANWAR</v>
      </c>
      <c r="F6" s="431" t="str">
        <f t="shared" si="6"/>
        <v>M</v>
      </c>
      <c r="G6" s="431" t="str">
        <f t="shared" si="7"/>
        <v>08-05-2004</v>
      </c>
      <c r="H6" s="431" t="str">
        <f t="shared" si="8"/>
        <v>GEN</v>
      </c>
      <c r="I6" s="432">
        <v>290</v>
      </c>
      <c r="J6" s="433">
        <v>285</v>
      </c>
      <c r="K6" s="134"/>
      <c r="L6" s="550"/>
      <c r="M6" s="551"/>
      <c r="AA6" s="77">
        <f>IF(AND('SD DATA Paste'!D5=""),"",'SD DATA Paste'!D5)</f>
        <v>1104</v>
      </c>
      <c r="AB6" s="77">
        <f>IF(AND('SD DATA Paste'!E5=""),"",'SD DATA Paste'!E5)</f>
        <v>234</v>
      </c>
      <c r="AC6" s="77" t="str">
        <f>IF(AND('SD DATA Paste'!G5=""),"",'SD DATA Paste'!G5)</f>
        <v>BHAVANI SINGH</v>
      </c>
      <c r="AD6" s="77" t="str">
        <f>IF(AND('SD DATA Paste'!H5=""),"",'SD DATA Paste'!H5)</f>
        <v>HADMAT SINGH</v>
      </c>
      <c r="AE6" s="77" t="str">
        <f>IF(AND('SD DATA Paste'!I5=""),"",'SD DATA Paste'!I5)</f>
        <v>KISHOR KANWAR</v>
      </c>
      <c r="AF6" s="77" t="str">
        <f>IF(AND('SD DATA Paste'!C5=""),"",IF(AND('SD DATA Paste'!C5="Girl"),"F",IF(AND('SD DATA Paste'!C5="Boy"),"M","")))</f>
        <v>M</v>
      </c>
      <c r="AG6" s="77" t="str">
        <f>IF(AND('SD DATA Paste'!F5=""),"",'SD DATA Paste'!F5)</f>
        <v>08-05-2004</v>
      </c>
      <c r="AH6" s="77" t="str">
        <f>IF(AND('SD DATA Paste'!B5=""),"",'SD DATA Paste'!B5)</f>
        <v>GEN</v>
      </c>
    </row>
    <row r="7" spans="1:34" ht="30" customHeight="1" thickTop="1" thickBot="1">
      <c r="A7" s="430">
        <f t="shared" si="2"/>
        <v>1105</v>
      </c>
      <c r="B7" s="431">
        <f t="shared" si="0"/>
        <v>356</v>
      </c>
      <c r="C7" s="483" t="str">
        <f t="shared" si="3"/>
        <v>BHAWANA KANWAR</v>
      </c>
      <c r="D7" s="483" t="str">
        <f t="shared" si="4"/>
        <v>DALPAT SINGH</v>
      </c>
      <c r="E7" s="483" t="str">
        <f t="shared" si="5"/>
        <v>SHYAM KANWAR</v>
      </c>
      <c r="F7" s="431" t="str">
        <f t="shared" si="6"/>
        <v>F</v>
      </c>
      <c r="G7" s="431" t="str">
        <f t="shared" si="7"/>
        <v>25-03-2003</v>
      </c>
      <c r="H7" s="431" t="str">
        <f t="shared" si="8"/>
        <v>GEN</v>
      </c>
      <c r="I7" s="432">
        <v>285</v>
      </c>
      <c r="J7" s="433">
        <v>270</v>
      </c>
      <c r="K7" s="134"/>
      <c r="L7" s="550"/>
      <c r="M7" s="551"/>
      <c r="AA7" s="77">
        <f>IF(AND('SD DATA Paste'!D6=""),"",'SD DATA Paste'!D6)</f>
        <v>1105</v>
      </c>
      <c r="AB7" s="77">
        <f>IF(AND('SD DATA Paste'!E6=""),"",'SD DATA Paste'!E6)</f>
        <v>356</v>
      </c>
      <c r="AC7" s="77" t="str">
        <f>IF(AND('SD DATA Paste'!G6=""),"",'SD DATA Paste'!G6)</f>
        <v>BHAWANA KANWAR</v>
      </c>
      <c r="AD7" s="77" t="str">
        <f>IF(AND('SD DATA Paste'!H6=""),"",'SD DATA Paste'!H6)</f>
        <v>DALPAT SINGH</v>
      </c>
      <c r="AE7" s="77" t="str">
        <f>IF(AND('SD DATA Paste'!I6=""),"",'SD DATA Paste'!I6)</f>
        <v>SHYAM KANWAR</v>
      </c>
      <c r="AF7" s="77" t="str">
        <f>IF(AND('SD DATA Paste'!C6=""),"",IF(AND('SD DATA Paste'!C6="Girl"),"F",IF(AND('SD DATA Paste'!C6="Boy"),"M","")))</f>
        <v>F</v>
      </c>
      <c r="AG7" s="77" t="str">
        <f>IF(AND('SD DATA Paste'!F6=""),"",'SD DATA Paste'!F6)</f>
        <v>25-03-2003</v>
      </c>
      <c r="AH7" s="77" t="str">
        <f>IF(AND('SD DATA Paste'!B6=""),"",'SD DATA Paste'!B6)</f>
        <v>GEN</v>
      </c>
    </row>
    <row r="8" spans="1:34" ht="30" customHeight="1" thickTop="1" thickBot="1">
      <c r="A8" s="430">
        <f t="shared" si="2"/>
        <v>1106</v>
      </c>
      <c r="B8" s="431">
        <f t="shared" si="0"/>
        <v>434</v>
      </c>
      <c r="C8" s="483" t="str">
        <f t="shared" si="3"/>
        <v>DEEPENDRA SINGH</v>
      </c>
      <c r="D8" s="483" t="str">
        <f t="shared" si="4"/>
        <v>RAVAT VSINGH</v>
      </c>
      <c r="E8" s="483" t="str">
        <f t="shared" si="5"/>
        <v>KAILASH KANWAR</v>
      </c>
      <c r="F8" s="431" t="str">
        <f t="shared" si="6"/>
        <v>M</v>
      </c>
      <c r="G8" s="431" t="str">
        <f t="shared" si="7"/>
        <v>24-10-2003</v>
      </c>
      <c r="H8" s="431" t="str">
        <f t="shared" si="8"/>
        <v>GEN</v>
      </c>
      <c r="I8" s="432">
        <v>310</v>
      </c>
      <c r="J8" s="433">
        <v>301</v>
      </c>
      <c r="K8" s="134"/>
      <c r="L8" s="550"/>
      <c r="M8" s="551"/>
      <c r="AA8" s="77">
        <f>IF(AND('SD DATA Paste'!D7=""),"",'SD DATA Paste'!D7)</f>
        <v>1106</v>
      </c>
      <c r="AB8" s="77">
        <f>IF(AND('SD DATA Paste'!E7=""),"",'SD DATA Paste'!E7)</f>
        <v>434</v>
      </c>
      <c r="AC8" s="77" t="str">
        <f>IF(AND('SD DATA Paste'!G7=""),"",'SD DATA Paste'!G7)</f>
        <v>DEEPENDRA SINGH</v>
      </c>
      <c r="AD8" s="77" t="str">
        <f>IF(AND('SD DATA Paste'!H7=""),"",'SD DATA Paste'!H7)</f>
        <v>RAVAT VSINGH</v>
      </c>
      <c r="AE8" s="77" t="str">
        <f>IF(AND('SD DATA Paste'!I7=""),"",'SD DATA Paste'!I7)</f>
        <v>KAILASH KANWAR</v>
      </c>
      <c r="AF8" s="77" t="str">
        <f>IF(AND('SD DATA Paste'!C7=""),"",IF(AND('SD DATA Paste'!C7="Girl"),"F",IF(AND('SD DATA Paste'!C7="Boy"),"M","")))</f>
        <v>M</v>
      </c>
      <c r="AG8" s="77" t="str">
        <f>IF(AND('SD DATA Paste'!F7=""),"",'SD DATA Paste'!F7)</f>
        <v>24-10-2003</v>
      </c>
      <c r="AH8" s="77" t="str">
        <f>IF(AND('SD DATA Paste'!B7=""),"",'SD DATA Paste'!B7)</f>
        <v>GEN</v>
      </c>
    </row>
    <row r="9" spans="1:34" ht="30" customHeight="1" thickTop="1" thickBot="1">
      <c r="A9" s="430">
        <f t="shared" si="2"/>
        <v>1107</v>
      </c>
      <c r="B9" s="431">
        <f t="shared" si="0"/>
        <v>439</v>
      </c>
      <c r="C9" s="483" t="str">
        <f t="shared" si="3"/>
        <v>LOHAR KAJAL</v>
      </c>
      <c r="D9" s="483" t="str">
        <f t="shared" si="4"/>
        <v>MITHA LAL</v>
      </c>
      <c r="E9" s="483" t="str">
        <f t="shared" si="5"/>
        <v>SAVITA</v>
      </c>
      <c r="F9" s="431" t="str">
        <f t="shared" si="6"/>
        <v>F</v>
      </c>
      <c r="G9" s="431" t="str">
        <f t="shared" si="7"/>
        <v>27-10-2003</v>
      </c>
      <c r="H9" s="431" t="str">
        <f t="shared" si="8"/>
        <v>OBC</v>
      </c>
      <c r="I9" s="432">
        <v>324</v>
      </c>
      <c r="J9" s="433"/>
      <c r="K9" s="134"/>
      <c r="L9" s="552"/>
      <c r="M9" s="553"/>
      <c r="AA9" s="77">
        <f>IF(AND('SD DATA Paste'!D8=""),"",'SD DATA Paste'!D8)</f>
        <v>1107</v>
      </c>
      <c r="AB9" s="77">
        <f>IF(AND('SD DATA Paste'!E8=""),"",'SD DATA Paste'!E8)</f>
        <v>439</v>
      </c>
      <c r="AC9" s="77" t="str">
        <f>IF(AND('SD DATA Paste'!G8=""),"",'SD DATA Paste'!G8)</f>
        <v>LOHAR KAJAL</v>
      </c>
      <c r="AD9" s="77" t="str">
        <f>IF(AND('SD DATA Paste'!H8=""),"",'SD DATA Paste'!H8)</f>
        <v>MITHA LAL</v>
      </c>
      <c r="AE9" s="77" t="str">
        <f>IF(AND('SD DATA Paste'!I8=""),"",'SD DATA Paste'!I8)</f>
        <v>SAVITA</v>
      </c>
      <c r="AF9" s="77" t="str">
        <f>IF(AND('SD DATA Paste'!C8=""),"",IF(AND('SD DATA Paste'!C8="Girl"),"F",IF(AND('SD DATA Paste'!C8="Boy"),"M","")))</f>
        <v>F</v>
      </c>
      <c r="AG9" s="77" t="str">
        <f>IF(AND('SD DATA Paste'!F8=""),"",'SD DATA Paste'!F8)</f>
        <v>27-10-2003</v>
      </c>
      <c r="AH9" s="77" t="str">
        <f>IF(AND('SD DATA Paste'!B8=""),"",'SD DATA Paste'!B8)</f>
        <v>OBC</v>
      </c>
    </row>
    <row r="10" spans="1:34" ht="30" customHeight="1" thickTop="1" thickBot="1">
      <c r="A10" s="430">
        <f t="shared" si="2"/>
        <v>1108</v>
      </c>
      <c r="B10" s="431">
        <f t="shared" si="0"/>
        <v>438</v>
      </c>
      <c r="C10" s="483" t="str">
        <f t="shared" si="3"/>
        <v>MEENA KANWAR</v>
      </c>
      <c r="D10" s="483" t="str">
        <f t="shared" si="4"/>
        <v>CHHATAR SINGH</v>
      </c>
      <c r="E10" s="483" t="str">
        <f t="shared" si="5"/>
        <v>JANGAL KANWAR</v>
      </c>
      <c r="F10" s="431" t="str">
        <f t="shared" si="6"/>
        <v>F</v>
      </c>
      <c r="G10" s="431" t="str">
        <f t="shared" si="7"/>
        <v>03-09-2003</v>
      </c>
      <c r="H10" s="431" t="str">
        <f t="shared" si="8"/>
        <v>GEN</v>
      </c>
      <c r="I10" s="432"/>
      <c r="J10" s="433"/>
      <c r="K10" s="134"/>
      <c r="L10" s="134"/>
      <c r="M10" s="134"/>
      <c r="AA10" s="77">
        <f>IF(AND('SD DATA Paste'!D9=""),"",'SD DATA Paste'!D9)</f>
        <v>1108</v>
      </c>
      <c r="AB10" s="77">
        <f>IF(AND('SD DATA Paste'!E9=""),"",'SD DATA Paste'!E9)</f>
        <v>438</v>
      </c>
      <c r="AC10" s="77" t="str">
        <f>IF(AND('SD DATA Paste'!G9=""),"",'SD DATA Paste'!G9)</f>
        <v>MEENA KANWAR</v>
      </c>
      <c r="AD10" s="77" t="str">
        <f>IF(AND('SD DATA Paste'!H9=""),"",'SD DATA Paste'!H9)</f>
        <v>CHHATAR SINGH</v>
      </c>
      <c r="AE10" s="77" t="str">
        <f>IF(AND('SD DATA Paste'!I9=""),"",'SD DATA Paste'!I9)</f>
        <v>JANGAL KANWAR</v>
      </c>
      <c r="AF10" s="77" t="str">
        <f>IF(AND('SD DATA Paste'!C9=""),"",IF(AND('SD DATA Paste'!C9="Girl"),"F",IF(AND('SD DATA Paste'!C9="Boy"),"M","")))</f>
        <v>F</v>
      </c>
      <c r="AG10" s="77" t="str">
        <f>IF(AND('SD DATA Paste'!F9=""),"",'SD DATA Paste'!F9)</f>
        <v>03-09-2003</v>
      </c>
      <c r="AH10" s="77" t="str">
        <f>IF(AND('SD DATA Paste'!B9=""),"",'SD DATA Paste'!B9)</f>
        <v>GEN</v>
      </c>
    </row>
    <row r="11" spans="1:34" ht="30" customHeight="1" thickTop="1" thickBot="1">
      <c r="A11" s="430">
        <f t="shared" si="2"/>
        <v>1109</v>
      </c>
      <c r="B11" s="431">
        <f t="shared" si="0"/>
        <v>429</v>
      </c>
      <c r="C11" s="483" t="str">
        <f t="shared" si="3"/>
        <v>NARESH KUMAR</v>
      </c>
      <c r="D11" s="483" t="str">
        <f t="shared" si="4"/>
        <v xml:space="preserve">DHALA RAM </v>
      </c>
      <c r="E11" s="483" t="str">
        <f t="shared" si="5"/>
        <v xml:space="preserve">SARSVATI </v>
      </c>
      <c r="F11" s="431" t="str">
        <f t="shared" si="6"/>
        <v>M</v>
      </c>
      <c r="G11" s="431" t="str">
        <f t="shared" si="7"/>
        <v>04-09-2003</v>
      </c>
      <c r="H11" s="431" t="str">
        <f t="shared" si="8"/>
        <v>SC</v>
      </c>
      <c r="I11" s="432"/>
      <c r="J11" s="433"/>
      <c r="K11" s="134"/>
      <c r="L11" s="134"/>
      <c r="M11" s="134"/>
      <c r="AA11" s="77">
        <f>IF(AND('SD DATA Paste'!D10=""),"",'SD DATA Paste'!D10)</f>
        <v>1109</v>
      </c>
      <c r="AB11" s="77">
        <f>IF(AND('SD DATA Paste'!E10=""),"",'SD DATA Paste'!E10)</f>
        <v>429</v>
      </c>
      <c r="AC11" s="77" t="str">
        <f>IF(AND('SD DATA Paste'!G10=""),"",'SD DATA Paste'!G10)</f>
        <v>NARESH KUMAR</v>
      </c>
      <c r="AD11" s="77" t="str">
        <f>IF(AND('SD DATA Paste'!H10=""),"",'SD DATA Paste'!H10)</f>
        <v xml:space="preserve">DHALA RAM </v>
      </c>
      <c r="AE11" s="77" t="str">
        <f>IF(AND('SD DATA Paste'!I10=""),"",'SD DATA Paste'!I10)</f>
        <v xml:space="preserve">SARSVATI </v>
      </c>
      <c r="AF11" s="77" t="str">
        <f>IF(AND('SD DATA Paste'!C10=""),"",IF(AND('SD DATA Paste'!C10="Girl"),"F",IF(AND('SD DATA Paste'!C10="Boy"),"M","")))</f>
        <v>M</v>
      </c>
      <c r="AG11" s="77" t="str">
        <f>IF(AND('SD DATA Paste'!F10=""),"",'SD DATA Paste'!F10)</f>
        <v>04-09-2003</v>
      </c>
      <c r="AH11" s="77" t="str">
        <f>IF(AND('SD DATA Paste'!B10=""),"",'SD DATA Paste'!B10)</f>
        <v>SC</v>
      </c>
    </row>
    <row r="12" spans="1:34" ht="30" customHeight="1" thickTop="1" thickBot="1">
      <c r="A12" s="430">
        <f t="shared" si="2"/>
        <v>1110</v>
      </c>
      <c r="B12" s="431">
        <f t="shared" si="0"/>
        <v>428</v>
      </c>
      <c r="C12" s="483" t="str">
        <f t="shared" si="3"/>
        <v>PANKAJ KUMAR</v>
      </c>
      <c r="D12" s="483" t="str">
        <f t="shared" si="4"/>
        <v>KUKA RAM</v>
      </c>
      <c r="E12" s="483" t="str">
        <f t="shared" si="5"/>
        <v>FULI DEVI</v>
      </c>
      <c r="F12" s="431" t="str">
        <f t="shared" si="6"/>
        <v>M</v>
      </c>
      <c r="G12" s="431" t="str">
        <f t="shared" si="7"/>
        <v>12-05-2003</v>
      </c>
      <c r="H12" s="431" t="str">
        <f t="shared" si="8"/>
        <v>SC</v>
      </c>
      <c r="I12" s="432"/>
      <c r="J12" s="433"/>
      <c r="K12" s="134"/>
      <c r="L12" s="134"/>
      <c r="M12" s="134"/>
      <c r="AA12" s="77">
        <f>IF(AND('SD DATA Paste'!D11=""),"",'SD DATA Paste'!D11)</f>
        <v>1110</v>
      </c>
      <c r="AB12" s="77">
        <f>IF(AND('SD DATA Paste'!E11=""),"",'SD DATA Paste'!E11)</f>
        <v>428</v>
      </c>
      <c r="AC12" s="77" t="str">
        <f>IF(AND('SD DATA Paste'!G11=""),"",'SD DATA Paste'!G11)</f>
        <v>PANKAJ KUMAR</v>
      </c>
      <c r="AD12" s="77" t="str">
        <f>IF(AND('SD DATA Paste'!H11=""),"",'SD DATA Paste'!H11)</f>
        <v>KUKA RAM</v>
      </c>
      <c r="AE12" s="77" t="str">
        <f>IF(AND('SD DATA Paste'!I11=""),"",'SD DATA Paste'!I11)</f>
        <v>FULI DEVI</v>
      </c>
      <c r="AF12" s="77" t="str">
        <f>IF(AND('SD DATA Paste'!C11=""),"",IF(AND('SD DATA Paste'!C11="Girl"),"F",IF(AND('SD DATA Paste'!C11="Boy"),"M","")))</f>
        <v>M</v>
      </c>
      <c r="AG12" s="77" t="str">
        <f>IF(AND('SD DATA Paste'!F11=""),"",'SD DATA Paste'!F11)</f>
        <v>12-05-2003</v>
      </c>
      <c r="AH12" s="77" t="str">
        <f>IF(AND('SD DATA Paste'!B11=""),"",'SD DATA Paste'!B11)</f>
        <v>SC</v>
      </c>
    </row>
    <row r="13" spans="1:34" ht="30" customHeight="1" thickTop="1" thickBot="1">
      <c r="A13" s="430">
        <f t="shared" si="2"/>
        <v>1111</v>
      </c>
      <c r="B13" s="431">
        <f t="shared" si="0"/>
        <v>117</v>
      </c>
      <c r="C13" s="483" t="str">
        <f t="shared" si="3"/>
        <v>PAPIYA DEVI DEVASI</v>
      </c>
      <c r="D13" s="483" t="str">
        <f t="shared" si="4"/>
        <v>FUA RAM</v>
      </c>
      <c r="E13" s="483" t="str">
        <f t="shared" si="5"/>
        <v>DAGRI DEVI</v>
      </c>
      <c r="F13" s="431" t="str">
        <f t="shared" si="6"/>
        <v>F</v>
      </c>
      <c r="G13" s="431" t="str">
        <f t="shared" si="7"/>
        <v>07-04-2004</v>
      </c>
      <c r="H13" s="431" t="str">
        <f t="shared" si="8"/>
        <v>SBC</v>
      </c>
      <c r="I13" s="432"/>
      <c r="J13" s="433"/>
      <c r="K13" s="134"/>
      <c r="L13" s="134"/>
      <c r="M13" s="134"/>
      <c r="AA13" s="77">
        <f>IF(AND('SD DATA Paste'!D12=""),"",'SD DATA Paste'!D12)</f>
        <v>1111</v>
      </c>
      <c r="AB13" s="77">
        <f>IF(AND('SD DATA Paste'!E12=""),"",'SD DATA Paste'!E12)</f>
        <v>117</v>
      </c>
      <c r="AC13" s="77" t="str">
        <f>IF(AND('SD DATA Paste'!G12=""),"",'SD DATA Paste'!G12)</f>
        <v>PAPIYA DEVI DEVASI</v>
      </c>
      <c r="AD13" s="77" t="str">
        <f>IF(AND('SD DATA Paste'!H12=""),"",'SD DATA Paste'!H12)</f>
        <v>FUA RAM</v>
      </c>
      <c r="AE13" s="77" t="str">
        <f>IF(AND('SD DATA Paste'!I12=""),"",'SD DATA Paste'!I12)</f>
        <v>DAGRI DEVI</v>
      </c>
      <c r="AF13" s="77" t="str">
        <f>IF(AND('SD DATA Paste'!C12=""),"",IF(AND('SD DATA Paste'!C12="Girl"),"F",IF(AND('SD DATA Paste'!C12="Boy"),"M","")))</f>
        <v>F</v>
      </c>
      <c r="AG13" s="77" t="str">
        <f>IF(AND('SD DATA Paste'!F12=""),"",'SD DATA Paste'!F12)</f>
        <v>07-04-2004</v>
      </c>
      <c r="AH13" s="77" t="str">
        <f>IF(AND('SD DATA Paste'!B12=""),"",'SD DATA Paste'!B12)</f>
        <v>SBC</v>
      </c>
    </row>
    <row r="14" spans="1:34" ht="30" customHeight="1" thickTop="1" thickBot="1">
      <c r="A14" s="430">
        <f t="shared" si="2"/>
        <v>1112</v>
      </c>
      <c r="B14" s="431">
        <f t="shared" si="0"/>
        <v>463</v>
      </c>
      <c r="C14" s="483" t="str">
        <f t="shared" si="3"/>
        <v>PRAVIN KUMAR</v>
      </c>
      <c r="D14" s="483" t="str">
        <f t="shared" si="4"/>
        <v>RUPA RAM</v>
      </c>
      <c r="E14" s="483" t="str">
        <f t="shared" si="5"/>
        <v>PYARI DEVI</v>
      </c>
      <c r="F14" s="431" t="str">
        <f t="shared" si="6"/>
        <v>M</v>
      </c>
      <c r="G14" s="431" t="str">
        <f t="shared" si="7"/>
        <v>05-04-2004</v>
      </c>
      <c r="H14" s="431" t="str">
        <f t="shared" si="8"/>
        <v>SC</v>
      </c>
      <c r="I14" s="432"/>
      <c r="J14" s="433"/>
      <c r="K14" s="134"/>
      <c r="L14" s="134"/>
      <c r="M14" s="134"/>
      <c r="AA14" s="77">
        <f>IF(AND('SD DATA Paste'!D13=""),"",'SD DATA Paste'!D13)</f>
        <v>1112</v>
      </c>
      <c r="AB14" s="77">
        <f>IF(AND('SD DATA Paste'!E13=""),"",'SD DATA Paste'!E13)</f>
        <v>463</v>
      </c>
      <c r="AC14" s="77" t="str">
        <f>IF(AND('SD DATA Paste'!G13=""),"",'SD DATA Paste'!G13)</f>
        <v>PRAVIN KUMAR</v>
      </c>
      <c r="AD14" s="77" t="str">
        <f>IF(AND('SD DATA Paste'!H13=""),"",'SD DATA Paste'!H13)</f>
        <v>RUPA RAM</v>
      </c>
      <c r="AE14" s="77" t="str">
        <f>IF(AND('SD DATA Paste'!I13=""),"",'SD DATA Paste'!I13)</f>
        <v>PYARI DEVI</v>
      </c>
      <c r="AF14" s="77" t="str">
        <f>IF(AND('SD DATA Paste'!C13=""),"",IF(AND('SD DATA Paste'!C13="Girl"),"F",IF(AND('SD DATA Paste'!C13="Boy"),"M","")))</f>
        <v>M</v>
      </c>
      <c r="AG14" s="77" t="str">
        <f>IF(AND('SD DATA Paste'!F13=""),"",'SD DATA Paste'!F13)</f>
        <v>05-04-2004</v>
      </c>
      <c r="AH14" s="77" t="str">
        <f>IF(AND('SD DATA Paste'!B13=""),"",'SD DATA Paste'!B13)</f>
        <v>SC</v>
      </c>
    </row>
    <row r="15" spans="1:34" ht="30" customHeight="1" thickTop="1" thickBot="1">
      <c r="A15" s="430">
        <f t="shared" si="2"/>
        <v>1113</v>
      </c>
      <c r="B15" s="431">
        <f t="shared" si="0"/>
        <v>307</v>
      </c>
      <c r="C15" s="483" t="str">
        <f t="shared" si="3"/>
        <v>RINKU ANKIYA</v>
      </c>
      <c r="D15" s="483" t="str">
        <f t="shared" si="4"/>
        <v>PRAVEEN KUMAR</v>
      </c>
      <c r="E15" s="483" t="str">
        <f t="shared" si="5"/>
        <v>MANJU DEVI</v>
      </c>
      <c r="F15" s="431" t="str">
        <f t="shared" si="6"/>
        <v>F</v>
      </c>
      <c r="G15" s="431" t="str">
        <f t="shared" si="7"/>
        <v>04-05-2002</v>
      </c>
      <c r="H15" s="431" t="str">
        <f t="shared" si="8"/>
        <v>SC</v>
      </c>
      <c r="I15" s="432"/>
      <c r="J15" s="433"/>
      <c r="K15" s="134"/>
      <c r="L15" s="134"/>
      <c r="M15" s="134"/>
      <c r="AA15" s="77">
        <f>IF(AND('SD DATA Paste'!D14=""),"",'SD DATA Paste'!D14)</f>
        <v>1113</v>
      </c>
      <c r="AB15" s="77">
        <f>IF(AND('SD DATA Paste'!E14=""),"",'SD DATA Paste'!E14)</f>
        <v>307</v>
      </c>
      <c r="AC15" s="77" t="str">
        <f>IF(AND('SD DATA Paste'!G14=""),"",'SD DATA Paste'!G14)</f>
        <v>RINKU ANKIYA</v>
      </c>
      <c r="AD15" s="77" t="str">
        <f>IF(AND('SD DATA Paste'!H14=""),"",'SD DATA Paste'!H14)</f>
        <v>PRAVEEN KUMAR</v>
      </c>
      <c r="AE15" s="77" t="str">
        <f>IF(AND('SD DATA Paste'!I14=""),"",'SD DATA Paste'!I14)</f>
        <v>MANJU DEVI</v>
      </c>
      <c r="AF15" s="77" t="str">
        <f>IF(AND('SD DATA Paste'!C14=""),"",IF(AND('SD DATA Paste'!C14="Girl"),"F",IF(AND('SD DATA Paste'!C14="Boy"),"M","")))</f>
        <v>F</v>
      </c>
      <c r="AG15" s="77" t="str">
        <f>IF(AND('SD DATA Paste'!F14=""),"",'SD DATA Paste'!F14)</f>
        <v>04-05-2002</v>
      </c>
      <c r="AH15" s="77" t="str">
        <f>IF(AND('SD DATA Paste'!B14=""),"",'SD DATA Paste'!B14)</f>
        <v>SC</v>
      </c>
    </row>
    <row r="16" spans="1:34" ht="30" customHeight="1" thickTop="1" thickBot="1">
      <c r="A16" s="430">
        <f t="shared" si="2"/>
        <v>1114</v>
      </c>
      <c r="B16" s="431">
        <f t="shared" si="0"/>
        <v>348</v>
      </c>
      <c r="C16" s="483" t="str">
        <f t="shared" si="3"/>
        <v>SUMAN KANWAR</v>
      </c>
      <c r="D16" s="483" t="str">
        <f t="shared" si="4"/>
        <v>DEVI SINGH</v>
      </c>
      <c r="E16" s="483" t="str">
        <f t="shared" si="5"/>
        <v>ANOP KANWAR</v>
      </c>
      <c r="F16" s="431" t="str">
        <f t="shared" si="6"/>
        <v>F</v>
      </c>
      <c r="G16" s="431" t="str">
        <f t="shared" si="7"/>
        <v>18-01-2004</v>
      </c>
      <c r="H16" s="431" t="str">
        <f t="shared" si="8"/>
        <v>GEN</v>
      </c>
      <c r="I16" s="432"/>
      <c r="J16" s="433"/>
      <c r="K16" s="134"/>
      <c r="L16" s="134"/>
      <c r="M16" s="134"/>
      <c r="AA16" s="77">
        <f>IF(AND('SD DATA Paste'!D15=""),"",'SD DATA Paste'!D15)</f>
        <v>1114</v>
      </c>
      <c r="AB16" s="77">
        <f>IF(AND('SD DATA Paste'!E15=""),"",'SD DATA Paste'!E15)</f>
        <v>348</v>
      </c>
      <c r="AC16" s="77" t="str">
        <f>IF(AND('SD DATA Paste'!G15=""),"",'SD DATA Paste'!G15)</f>
        <v>SUMAN KANWAR</v>
      </c>
      <c r="AD16" s="77" t="str">
        <f>IF(AND('SD DATA Paste'!H15=""),"",'SD DATA Paste'!H15)</f>
        <v>DEVI SINGH</v>
      </c>
      <c r="AE16" s="77" t="str">
        <f>IF(AND('SD DATA Paste'!I15=""),"",'SD DATA Paste'!I15)</f>
        <v>ANOP KANWAR</v>
      </c>
      <c r="AF16" s="77" t="str">
        <f>IF(AND('SD DATA Paste'!C15=""),"",IF(AND('SD DATA Paste'!C15="Girl"),"F",IF(AND('SD DATA Paste'!C15="Boy"),"M","")))</f>
        <v>F</v>
      </c>
      <c r="AG16" s="77" t="str">
        <f>IF(AND('SD DATA Paste'!F15=""),"",'SD DATA Paste'!F15)</f>
        <v>18-01-2004</v>
      </c>
      <c r="AH16" s="77" t="str">
        <f>IF(AND('SD DATA Paste'!B15=""),"",'SD DATA Paste'!B15)</f>
        <v>GEN</v>
      </c>
    </row>
    <row r="17" spans="1:34" ht="30" customHeight="1" thickTop="1" thickBot="1">
      <c r="A17" s="430">
        <f t="shared" si="2"/>
        <v>1115</v>
      </c>
      <c r="B17" s="431">
        <f t="shared" si="0"/>
        <v>466</v>
      </c>
      <c r="C17" s="483" t="str">
        <f t="shared" si="3"/>
        <v>YUVRAJ SINGH</v>
      </c>
      <c r="D17" s="483" t="str">
        <f t="shared" si="4"/>
        <v>GANPAT SINGH</v>
      </c>
      <c r="E17" s="483" t="str">
        <f t="shared" si="5"/>
        <v>MUNNA KANWAR</v>
      </c>
      <c r="F17" s="431" t="str">
        <f t="shared" si="6"/>
        <v>M</v>
      </c>
      <c r="G17" s="431" t="str">
        <f t="shared" si="7"/>
        <v>10-07-2004</v>
      </c>
      <c r="H17" s="431" t="str">
        <f t="shared" si="8"/>
        <v>GEN</v>
      </c>
      <c r="I17" s="432"/>
      <c r="J17" s="433"/>
      <c r="K17" s="134"/>
      <c r="L17" s="134"/>
      <c r="M17" s="134"/>
      <c r="AA17" s="77">
        <f>IF(AND('SD DATA Paste'!D16=""),"",'SD DATA Paste'!D16)</f>
        <v>1115</v>
      </c>
      <c r="AB17" s="77">
        <f>IF(AND('SD DATA Paste'!E16=""),"",'SD DATA Paste'!E16)</f>
        <v>466</v>
      </c>
      <c r="AC17" s="77" t="str">
        <f>IF(AND('SD DATA Paste'!G16=""),"",'SD DATA Paste'!G16)</f>
        <v>YUVRAJ SINGH</v>
      </c>
      <c r="AD17" s="77" t="str">
        <f>IF(AND('SD DATA Paste'!H16=""),"",'SD DATA Paste'!H16)</f>
        <v>GANPAT SINGH</v>
      </c>
      <c r="AE17" s="77" t="str">
        <f>IF(AND('SD DATA Paste'!I16=""),"",'SD DATA Paste'!I16)</f>
        <v>MUNNA KANWAR</v>
      </c>
      <c r="AF17" s="77" t="str">
        <f>IF(AND('SD DATA Paste'!C16=""),"",IF(AND('SD DATA Paste'!C16="Girl"),"F",IF(AND('SD DATA Paste'!C16="Boy"),"M","")))</f>
        <v>M</v>
      </c>
      <c r="AG17" s="77" t="str">
        <f>IF(AND('SD DATA Paste'!F16=""),"",'SD DATA Paste'!F16)</f>
        <v>10-07-2004</v>
      </c>
      <c r="AH17" s="77" t="str">
        <f>IF(AND('SD DATA Paste'!B16=""),"",'SD DATA Paste'!B16)</f>
        <v>GEN</v>
      </c>
    </row>
    <row r="18" spans="1:34" ht="30" customHeight="1" thickTop="1" thickBot="1">
      <c r="A18" s="430" t="str">
        <f t="shared" si="2"/>
        <v/>
      </c>
      <c r="B18" s="431" t="str">
        <f t="shared" si="0"/>
        <v/>
      </c>
      <c r="C18" s="483" t="str">
        <f t="shared" si="3"/>
        <v/>
      </c>
      <c r="D18" s="483" t="str">
        <f t="shared" si="4"/>
        <v/>
      </c>
      <c r="E18" s="483" t="str">
        <f t="shared" si="5"/>
        <v/>
      </c>
      <c r="F18" s="431" t="str">
        <f t="shared" si="6"/>
        <v/>
      </c>
      <c r="G18" s="431" t="str">
        <f t="shared" si="7"/>
        <v/>
      </c>
      <c r="H18" s="431" t="str">
        <f t="shared" si="8"/>
        <v/>
      </c>
      <c r="I18" s="434"/>
      <c r="J18" s="433"/>
      <c r="K18" s="134"/>
      <c r="L18" s="134"/>
      <c r="M18" s="134"/>
      <c r="AA18" s="77" t="str">
        <f>IF(AND('SD DATA Paste'!D17=""),"",'SD DATA Paste'!D17)</f>
        <v/>
      </c>
      <c r="AB18" s="77" t="str">
        <f>IF(AND('SD DATA Paste'!E17=""),"",'SD DATA Paste'!E17)</f>
        <v/>
      </c>
      <c r="AC18" s="77" t="str">
        <f>IF(AND('SD DATA Paste'!G17=""),"",'SD DATA Paste'!G17)</f>
        <v/>
      </c>
      <c r="AD18" s="77" t="str">
        <f>IF(AND('SD DATA Paste'!H17=""),"",'SD DATA Paste'!H17)</f>
        <v/>
      </c>
      <c r="AE18" s="77" t="str">
        <f>IF(AND('SD DATA Paste'!I17=""),"",'SD DATA Paste'!I17)</f>
        <v/>
      </c>
      <c r="AF18" s="77" t="str">
        <f>IF(AND('SD DATA Paste'!C17=""),"",IF(AND('SD DATA Paste'!C17="Girl"),"F",IF(AND('SD DATA Paste'!C17="Boy"),"M","")))</f>
        <v/>
      </c>
      <c r="AG18" s="77" t="str">
        <f>IF(AND('SD DATA Paste'!F17=""),"",'SD DATA Paste'!F17)</f>
        <v/>
      </c>
      <c r="AH18" s="77" t="str">
        <f>IF(AND('SD DATA Paste'!B17=""),"",'SD DATA Paste'!B17)</f>
        <v/>
      </c>
    </row>
    <row r="19" spans="1:34" ht="30" customHeight="1" thickTop="1" thickBot="1">
      <c r="A19" s="430" t="str">
        <f t="shared" si="2"/>
        <v/>
      </c>
      <c r="B19" s="431" t="str">
        <f t="shared" ref="B19:B70" si="9">IF(AND(AB19=""),"",AB19)</f>
        <v/>
      </c>
      <c r="C19" s="483" t="str">
        <f t="shared" si="3"/>
        <v/>
      </c>
      <c r="D19" s="483" t="str">
        <f t="shared" si="4"/>
        <v/>
      </c>
      <c r="E19" s="483" t="str">
        <f t="shared" si="5"/>
        <v/>
      </c>
      <c r="F19" s="431" t="str">
        <f t="shared" si="6"/>
        <v/>
      </c>
      <c r="G19" s="431" t="str">
        <f t="shared" si="7"/>
        <v/>
      </c>
      <c r="H19" s="431" t="str">
        <f t="shared" si="8"/>
        <v/>
      </c>
      <c r="I19" s="434"/>
      <c r="J19" s="433"/>
      <c r="K19" s="134"/>
      <c r="L19" s="134"/>
      <c r="M19" s="134"/>
      <c r="AA19" s="77" t="str">
        <f>IF(AND('SD DATA Paste'!D18=""),"",'SD DATA Paste'!D18)</f>
        <v/>
      </c>
      <c r="AB19" s="77" t="str">
        <f>IF(AND('SD DATA Paste'!E18=""),"",'SD DATA Paste'!E18)</f>
        <v/>
      </c>
      <c r="AC19" s="77" t="str">
        <f>IF(AND('SD DATA Paste'!G18=""),"",'SD DATA Paste'!G18)</f>
        <v/>
      </c>
      <c r="AD19" s="77" t="str">
        <f>IF(AND('SD DATA Paste'!H18=""),"",'SD DATA Paste'!H18)</f>
        <v/>
      </c>
      <c r="AE19" s="77" t="str">
        <f>IF(AND('SD DATA Paste'!I18=""),"",'SD DATA Paste'!I18)</f>
        <v/>
      </c>
      <c r="AF19" s="77" t="str">
        <f>IF(AND('SD DATA Paste'!C18=""),"",IF(AND('SD DATA Paste'!C18="Girl"),"F",IF(AND('SD DATA Paste'!C18="Boy"),"M","")))</f>
        <v/>
      </c>
      <c r="AG19" s="77" t="str">
        <f>IF(AND('SD DATA Paste'!F18=""),"",'SD DATA Paste'!F18)</f>
        <v/>
      </c>
      <c r="AH19" s="77" t="str">
        <f>IF(AND('SD DATA Paste'!B18=""),"",'SD DATA Paste'!B18)</f>
        <v/>
      </c>
    </row>
    <row r="20" spans="1:34" ht="30" customHeight="1" thickTop="1" thickBot="1">
      <c r="A20" s="430" t="str">
        <f t="shared" si="2"/>
        <v/>
      </c>
      <c r="B20" s="431" t="str">
        <f t="shared" si="9"/>
        <v/>
      </c>
      <c r="C20" s="483" t="str">
        <f t="shared" si="3"/>
        <v/>
      </c>
      <c r="D20" s="483" t="str">
        <f t="shared" si="4"/>
        <v/>
      </c>
      <c r="E20" s="483" t="str">
        <f t="shared" si="5"/>
        <v/>
      </c>
      <c r="F20" s="431" t="str">
        <f t="shared" si="6"/>
        <v/>
      </c>
      <c r="G20" s="431" t="str">
        <f t="shared" si="7"/>
        <v/>
      </c>
      <c r="H20" s="431" t="str">
        <f t="shared" si="8"/>
        <v/>
      </c>
      <c r="I20" s="434"/>
      <c r="J20" s="433"/>
      <c r="K20" s="134"/>
      <c r="L20" s="134"/>
      <c r="M20" s="134"/>
      <c r="AA20" s="77" t="str">
        <f>IF(AND('SD DATA Paste'!D19=""),"",'SD DATA Paste'!D19)</f>
        <v/>
      </c>
      <c r="AB20" s="77" t="str">
        <f>IF(AND('SD DATA Paste'!E19=""),"",'SD DATA Paste'!E19)</f>
        <v/>
      </c>
      <c r="AC20" s="77" t="str">
        <f>IF(AND('SD DATA Paste'!G19=""),"",'SD DATA Paste'!G19)</f>
        <v/>
      </c>
      <c r="AD20" s="77" t="str">
        <f>IF(AND('SD DATA Paste'!H19=""),"",'SD DATA Paste'!H19)</f>
        <v/>
      </c>
      <c r="AE20" s="77" t="str">
        <f>IF(AND('SD DATA Paste'!I19=""),"",'SD DATA Paste'!I19)</f>
        <v/>
      </c>
      <c r="AF20" s="77" t="str">
        <f>IF(AND('SD DATA Paste'!C19=""),"",IF(AND('SD DATA Paste'!C19="Girl"),"F",IF(AND('SD DATA Paste'!C19="Boy"),"M","")))</f>
        <v/>
      </c>
      <c r="AG20" s="77" t="str">
        <f>IF(AND('SD DATA Paste'!F19=""),"",'SD DATA Paste'!F19)</f>
        <v/>
      </c>
      <c r="AH20" s="77" t="str">
        <f>IF(AND('SD DATA Paste'!B19=""),"",'SD DATA Paste'!B19)</f>
        <v/>
      </c>
    </row>
    <row r="21" spans="1:34" ht="30" customHeight="1" thickTop="1" thickBot="1">
      <c r="A21" s="430" t="str">
        <f t="shared" si="2"/>
        <v/>
      </c>
      <c r="B21" s="431" t="str">
        <f t="shared" si="9"/>
        <v/>
      </c>
      <c r="C21" s="483" t="str">
        <f t="shared" si="3"/>
        <v/>
      </c>
      <c r="D21" s="483" t="str">
        <f t="shared" si="4"/>
        <v/>
      </c>
      <c r="E21" s="483" t="str">
        <f t="shared" si="5"/>
        <v/>
      </c>
      <c r="F21" s="431" t="str">
        <f t="shared" si="6"/>
        <v/>
      </c>
      <c r="G21" s="431" t="str">
        <f t="shared" si="7"/>
        <v/>
      </c>
      <c r="H21" s="431" t="str">
        <f t="shared" si="8"/>
        <v/>
      </c>
      <c r="I21" s="434"/>
      <c r="J21" s="433"/>
      <c r="K21" s="134"/>
      <c r="L21" s="134"/>
      <c r="M21" s="134"/>
      <c r="AA21" s="77" t="str">
        <f>IF(AND('SD DATA Paste'!D20=""),"",'SD DATA Paste'!D20)</f>
        <v/>
      </c>
      <c r="AB21" s="77" t="str">
        <f>IF(AND('SD DATA Paste'!E20=""),"",'SD DATA Paste'!E20)</f>
        <v/>
      </c>
      <c r="AC21" s="77" t="str">
        <f>IF(AND('SD DATA Paste'!G20=""),"",'SD DATA Paste'!G20)</f>
        <v/>
      </c>
      <c r="AD21" s="77" t="str">
        <f>IF(AND('SD DATA Paste'!H20=""),"",'SD DATA Paste'!H20)</f>
        <v/>
      </c>
      <c r="AE21" s="77" t="str">
        <f>IF(AND('SD DATA Paste'!I20=""),"",'SD DATA Paste'!I20)</f>
        <v/>
      </c>
      <c r="AF21" s="77" t="str">
        <f>IF(AND('SD DATA Paste'!C20=""),"",IF(AND('SD DATA Paste'!C20="Girl"),"F",IF(AND('SD DATA Paste'!C20="Boy"),"M","")))</f>
        <v/>
      </c>
      <c r="AG21" s="77" t="str">
        <f>IF(AND('SD DATA Paste'!F20=""),"",'SD DATA Paste'!F20)</f>
        <v/>
      </c>
      <c r="AH21" s="77" t="str">
        <f>IF(AND('SD DATA Paste'!B20=""),"",'SD DATA Paste'!B20)</f>
        <v/>
      </c>
    </row>
    <row r="22" spans="1:34" ht="30" customHeight="1" thickTop="1" thickBot="1">
      <c r="A22" s="430" t="str">
        <f t="shared" si="2"/>
        <v/>
      </c>
      <c r="B22" s="431" t="str">
        <f t="shared" si="9"/>
        <v/>
      </c>
      <c r="C22" s="483" t="str">
        <f t="shared" si="3"/>
        <v/>
      </c>
      <c r="D22" s="483" t="str">
        <f t="shared" si="4"/>
        <v/>
      </c>
      <c r="E22" s="483" t="str">
        <f t="shared" si="5"/>
        <v/>
      </c>
      <c r="F22" s="431" t="str">
        <f t="shared" si="6"/>
        <v/>
      </c>
      <c r="G22" s="431" t="str">
        <f t="shared" si="7"/>
        <v/>
      </c>
      <c r="H22" s="431" t="str">
        <f t="shared" si="8"/>
        <v/>
      </c>
      <c r="I22" s="434"/>
      <c r="J22" s="433"/>
      <c r="K22" s="134"/>
      <c r="L22" s="134"/>
      <c r="M22" s="134"/>
      <c r="AA22" s="77" t="str">
        <f>IF(AND('SD DATA Paste'!D21=""),"",'SD DATA Paste'!D21)</f>
        <v/>
      </c>
      <c r="AB22" s="77" t="str">
        <f>IF(AND('SD DATA Paste'!E21=""),"",'SD DATA Paste'!E21)</f>
        <v/>
      </c>
      <c r="AC22" s="77" t="str">
        <f>IF(AND('SD DATA Paste'!G21=""),"",'SD DATA Paste'!G21)</f>
        <v/>
      </c>
      <c r="AD22" s="77" t="str">
        <f>IF(AND('SD DATA Paste'!H21=""),"",'SD DATA Paste'!H21)</f>
        <v/>
      </c>
      <c r="AE22" s="77" t="str">
        <f>IF(AND('SD DATA Paste'!I21=""),"",'SD DATA Paste'!I21)</f>
        <v/>
      </c>
      <c r="AF22" s="77" t="str">
        <f>IF(AND('SD DATA Paste'!C21=""),"",IF(AND('SD DATA Paste'!C21="Girl"),"F",IF(AND('SD DATA Paste'!C21="Boy"),"M","")))</f>
        <v/>
      </c>
      <c r="AG22" s="77" t="str">
        <f>IF(AND('SD DATA Paste'!F21=""),"",'SD DATA Paste'!F21)</f>
        <v/>
      </c>
      <c r="AH22" s="77" t="str">
        <f>IF(AND('SD DATA Paste'!B21=""),"",'SD DATA Paste'!B21)</f>
        <v/>
      </c>
    </row>
    <row r="23" spans="1:34" ht="30" customHeight="1" thickTop="1" thickBot="1">
      <c r="A23" s="430" t="str">
        <f t="shared" si="2"/>
        <v/>
      </c>
      <c r="B23" s="431" t="str">
        <f t="shared" si="9"/>
        <v/>
      </c>
      <c r="C23" s="483" t="str">
        <f t="shared" si="3"/>
        <v/>
      </c>
      <c r="D23" s="483" t="str">
        <f t="shared" si="4"/>
        <v/>
      </c>
      <c r="E23" s="483" t="str">
        <f t="shared" si="5"/>
        <v/>
      </c>
      <c r="F23" s="431" t="str">
        <f t="shared" si="6"/>
        <v/>
      </c>
      <c r="G23" s="431" t="str">
        <f t="shared" si="7"/>
        <v/>
      </c>
      <c r="H23" s="431" t="str">
        <f t="shared" si="8"/>
        <v/>
      </c>
      <c r="I23" s="434"/>
      <c r="J23" s="433"/>
      <c r="K23" s="134"/>
      <c r="L23" s="134"/>
      <c r="M23" s="134"/>
      <c r="AA23" s="77" t="str">
        <f>IF(AND('SD DATA Paste'!D22=""),"",'SD DATA Paste'!D22)</f>
        <v/>
      </c>
      <c r="AB23" s="77" t="str">
        <f>IF(AND('SD DATA Paste'!E22=""),"",'SD DATA Paste'!E22)</f>
        <v/>
      </c>
      <c r="AC23" s="77" t="str">
        <f>IF(AND('SD DATA Paste'!G22=""),"",'SD DATA Paste'!G22)</f>
        <v/>
      </c>
      <c r="AD23" s="77" t="str">
        <f>IF(AND('SD DATA Paste'!H22=""),"",'SD DATA Paste'!H22)</f>
        <v/>
      </c>
      <c r="AE23" s="77" t="str">
        <f>IF(AND('SD DATA Paste'!I22=""),"",'SD DATA Paste'!I22)</f>
        <v/>
      </c>
      <c r="AF23" s="77" t="str">
        <f>IF(AND('SD DATA Paste'!C22=""),"",IF(AND('SD DATA Paste'!C22="Girl"),"F",IF(AND('SD DATA Paste'!C22="Boy"),"M","")))</f>
        <v/>
      </c>
      <c r="AG23" s="77" t="str">
        <f>IF(AND('SD DATA Paste'!F22=""),"",'SD DATA Paste'!F22)</f>
        <v/>
      </c>
      <c r="AH23" s="77" t="str">
        <f>IF(AND('SD DATA Paste'!B22=""),"",'SD DATA Paste'!B22)</f>
        <v/>
      </c>
    </row>
    <row r="24" spans="1:34" ht="30" customHeight="1" thickTop="1" thickBot="1">
      <c r="A24" s="430" t="str">
        <f t="shared" si="2"/>
        <v/>
      </c>
      <c r="B24" s="431" t="str">
        <f t="shared" si="9"/>
        <v/>
      </c>
      <c r="C24" s="483" t="str">
        <f t="shared" si="3"/>
        <v/>
      </c>
      <c r="D24" s="483" t="str">
        <f t="shared" si="4"/>
        <v/>
      </c>
      <c r="E24" s="483" t="str">
        <f t="shared" si="5"/>
        <v/>
      </c>
      <c r="F24" s="431" t="str">
        <f t="shared" si="6"/>
        <v/>
      </c>
      <c r="G24" s="431" t="str">
        <f t="shared" si="7"/>
        <v/>
      </c>
      <c r="H24" s="431" t="str">
        <f t="shared" si="8"/>
        <v/>
      </c>
      <c r="I24" s="434"/>
      <c r="J24" s="433"/>
      <c r="K24" s="134"/>
      <c r="L24" s="134"/>
      <c r="M24" s="134"/>
      <c r="AA24" s="77" t="str">
        <f>IF(AND('SD DATA Paste'!D23=""),"",'SD DATA Paste'!D23)</f>
        <v/>
      </c>
      <c r="AB24" s="77" t="str">
        <f>IF(AND('SD DATA Paste'!E23=""),"",'SD DATA Paste'!E23)</f>
        <v/>
      </c>
      <c r="AC24" s="77" t="str">
        <f>IF(AND('SD DATA Paste'!G23=""),"",'SD DATA Paste'!G23)</f>
        <v/>
      </c>
      <c r="AD24" s="77" t="str">
        <f>IF(AND('SD DATA Paste'!H23=""),"",'SD DATA Paste'!H23)</f>
        <v/>
      </c>
      <c r="AE24" s="77" t="str">
        <f>IF(AND('SD DATA Paste'!I23=""),"",'SD DATA Paste'!I23)</f>
        <v/>
      </c>
      <c r="AF24" s="77" t="str">
        <f>IF(AND('SD DATA Paste'!C23=""),"",IF(AND('SD DATA Paste'!C23="Girl"),"F",IF(AND('SD DATA Paste'!C23="Boy"),"M","")))</f>
        <v/>
      </c>
      <c r="AG24" s="77" t="str">
        <f>IF(AND('SD DATA Paste'!F23=""),"",'SD DATA Paste'!F23)</f>
        <v/>
      </c>
      <c r="AH24" s="77" t="str">
        <f>IF(AND('SD DATA Paste'!B23=""),"",'SD DATA Paste'!B23)</f>
        <v/>
      </c>
    </row>
    <row r="25" spans="1:34" ht="30" customHeight="1" thickTop="1" thickBot="1">
      <c r="A25" s="430" t="str">
        <f t="shared" si="2"/>
        <v/>
      </c>
      <c r="B25" s="431" t="str">
        <f t="shared" si="9"/>
        <v/>
      </c>
      <c r="C25" s="483" t="str">
        <f t="shared" si="3"/>
        <v/>
      </c>
      <c r="D25" s="483" t="str">
        <f t="shared" si="4"/>
        <v/>
      </c>
      <c r="E25" s="483" t="str">
        <f t="shared" si="5"/>
        <v/>
      </c>
      <c r="F25" s="431" t="str">
        <f t="shared" si="6"/>
        <v/>
      </c>
      <c r="G25" s="431" t="str">
        <f t="shared" si="7"/>
        <v/>
      </c>
      <c r="H25" s="431" t="str">
        <f t="shared" si="8"/>
        <v/>
      </c>
      <c r="I25" s="434"/>
      <c r="J25" s="433"/>
      <c r="K25" s="134"/>
      <c r="L25" s="134"/>
      <c r="M25" s="134"/>
      <c r="AA25" s="77" t="str">
        <f>IF(AND('SD DATA Paste'!D24=""),"",'SD DATA Paste'!D24)</f>
        <v/>
      </c>
      <c r="AB25" s="77" t="str">
        <f>IF(AND('SD DATA Paste'!E24=""),"",'SD DATA Paste'!E24)</f>
        <v/>
      </c>
      <c r="AC25" s="77" t="str">
        <f>IF(AND('SD DATA Paste'!G24=""),"",'SD DATA Paste'!G24)</f>
        <v/>
      </c>
      <c r="AD25" s="77" t="str">
        <f>IF(AND('SD DATA Paste'!H24=""),"",'SD DATA Paste'!H24)</f>
        <v/>
      </c>
      <c r="AE25" s="77" t="str">
        <f>IF(AND('SD DATA Paste'!I24=""),"",'SD DATA Paste'!I24)</f>
        <v/>
      </c>
      <c r="AF25" s="77" t="str">
        <f>IF(AND('SD DATA Paste'!C24=""),"",IF(AND('SD DATA Paste'!C24="Girl"),"F",IF(AND('SD DATA Paste'!C24="Boy"),"M","")))</f>
        <v/>
      </c>
      <c r="AG25" s="77" t="str">
        <f>IF(AND('SD DATA Paste'!F24=""),"",'SD DATA Paste'!F24)</f>
        <v/>
      </c>
      <c r="AH25" s="77" t="str">
        <f>IF(AND('SD DATA Paste'!B24=""),"",'SD DATA Paste'!B24)</f>
        <v/>
      </c>
    </row>
    <row r="26" spans="1:34" ht="30" customHeight="1" thickTop="1" thickBot="1">
      <c r="A26" s="430" t="str">
        <f t="shared" si="2"/>
        <v/>
      </c>
      <c r="B26" s="431" t="str">
        <f t="shared" si="9"/>
        <v/>
      </c>
      <c r="C26" s="483" t="str">
        <f t="shared" si="3"/>
        <v/>
      </c>
      <c r="D26" s="483" t="str">
        <f t="shared" si="4"/>
        <v/>
      </c>
      <c r="E26" s="483" t="str">
        <f t="shared" si="5"/>
        <v/>
      </c>
      <c r="F26" s="431" t="str">
        <f t="shared" si="6"/>
        <v/>
      </c>
      <c r="G26" s="431" t="str">
        <f t="shared" si="7"/>
        <v/>
      </c>
      <c r="H26" s="431" t="str">
        <f t="shared" si="8"/>
        <v/>
      </c>
      <c r="I26" s="434"/>
      <c r="J26" s="433"/>
      <c r="K26" s="134"/>
      <c r="L26" s="134"/>
      <c r="M26" s="134"/>
      <c r="AA26" s="77" t="str">
        <f>IF(AND('SD DATA Paste'!D25=""),"",'SD DATA Paste'!D25)</f>
        <v/>
      </c>
      <c r="AB26" s="77" t="str">
        <f>IF(AND('SD DATA Paste'!E25=""),"",'SD DATA Paste'!E25)</f>
        <v/>
      </c>
      <c r="AC26" s="77" t="str">
        <f>IF(AND('SD DATA Paste'!G25=""),"",'SD DATA Paste'!G25)</f>
        <v/>
      </c>
      <c r="AD26" s="77" t="str">
        <f>IF(AND('SD DATA Paste'!H25=""),"",'SD DATA Paste'!H25)</f>
        <v/>
      </c>
      <c r="AE26" s="77" t="str">
        <f>IF(AND('SD DATA Paste'!I25=""),"",'SD DATA Paste'!I25)</f>
        <v/>
      </c>
      <c r="AF26" s="77" t="str">
        <f>IF(AND('SD DATA Paste'!C25=""),"",IF(AND('SD DATA Paste'!C25="Girl"),"F",IF(AND('SD DATA Paste'!C25="Boy"),"M","")))</f>
        <v/>
      </c>
      <c r="AG26" s="77" t="str">
        <f>IF(AND('SD DATA Paste'!F25=""),"",'SD DATA Paste'!F25)</f>
        <v/>
      </c>
      <c r="AH26" s="77" t="str">
        <f>IF(AND('SD DATA Paste'!B25=""),"",'SD DATA Paste'!B25)</f>
        <v/>
      </c>
    </row>
    <row r="27" spans="1:34" ht="30" customHeight="1" thickTop="1" thickBot="1">
      <c r="A27" s="430" t="str">
        <f t="shared" si="2"/>
        <v/>
      </c>
      <c r="B27" s="431" t="str">
        <f t="shared" si="9"/>
        <v/>
      </c>
      <c r="C27" s="483" t="str">
        <f t="shared" si="3"/>
        <v/>
      </c>
      <c r="D27" s="483" t="str">
        <f t="shared" si="4"/>
        <v/>
      </c>
      <c r="E27" s="483" t="str">
        <f t="shared" si="5"/>
        <v/>
      </c>
      <c r="F27" s="431" t="str">
        <f t="shared" si="6"/>
        <v/>
      </c>
      <c r="G27" s="431" t="str">
        <f t="shared" si="7"/>
        <v/>
      </c>
      <c r="H27" s="431" t="str">
        <f t="shared" si="8"/>
        <v/>
      </c>
      <c r="I27" s="434"/>
      <c r="J27" s="433"/>
      <c r="K27" s="134"/>
      <c r="L27" s="134"/>
      <c r="M27" s="134"/>
      <c r="AA27" s="77" t="str">
        <f>IF(AND('SD DATA Paste'!D26=""),"",'SD DATA Paste'!D26)</f>
        <v/>
      </c>
      <c r="AB27" s="77" t="str">
        <f>IF(AND('SD DATA Paste'!E26=""),"",'SD DATA Paste'!E26)</f>
        <v/>
      </c>
      <c r="AC27" s="77" t="str">
        <f>IF(AND('SD DATA Paste'!G26=""),"",'SD DATA Paste'!G26)</f>
        <v/>
      </c>
      <c r="AD27" s="77" t="str">
        <f>IF(AND('SD DATA Paste'!H26=""),"",'SD DATA Paste'!H26)</f>
        <v/>
      </c>
      <c r="AE27" s="77" t="str">
        <f>IF(AND('SD DATA Paste'!I26=""),"",'SD DATA Paste'!I26)</f>
        <v/>
      </c>
      <c r="AF27" s="77" t="str">
        <f>IF(AND('SD DATA Paste'!C26=""),"",IF(AND('SD DATA Paste'!C26="Girl"),"F",IF(AND('SD DATA Paste'!C26="Boy"),"M","")))</f>
        <v/>
      </c>
      <c r="AG27" s="77" t="str">
        <f>IF(AND('SD DATA Paste'!F26=""),"",'SD DATA Paste'!F26)</f>
        <v/>
      </c>
      <c r="AH27" s="77" t="str">
        <f>IF(AND('SD DATA Paste'!B26=""),"",'SD DATA Paste'!B26)</f>
        <v/>
      </c>
    </row>
    <row r="28" spans="1:34" ht="30" customHeight="1" thickTop="1" thickBot="1">
      <c r="A28" s="430" t="str">
        <f t="shared" si="2"/>
        <v/>
      </c>
      <c r="B28" s="431" t="str">
        <f t="shared" si="9"/>
        <v/>
      </c>
      <c r="C28" s="483" t="str">
        <f t="shared" si="3"/>
        <v/>
      </c>
      <c r="D28" s="483" t="str">
        <f t="shared" si="4"/>
        <v/>
      </c>
      <c r="E28" s="483" t="str">
        <f t="shared" si="5"/>
        <v/>
      </c>
      <c r="F28" s="431" t="str">
        <f t="shared" si="6"/>
        <v/>
      </c>
      <c r="G28" s="431" t="str">
        <f t="shared" si="7"/>
        <v/>
      </c>
      <c r="H28" s="431" t="str">
        <f t="shared" si="8"/>
        <v/>
      </c>
      <c r="I28" s="434"/>
      <c r="J28" s="433"/>
      <c r="K28" s="134"/>
      <c r="L28" s="134"/>
      <c r="M28" s="134"/>
      <c r="AA28" s="77" t="str">
        <f>IF(AND('SD DATA Paste'!D27=""),"",'SD DATA Paste'!D27)</f>
        <v/>
      </c>
      <c r="AB28" s="77" t="str">
        <f>IF(AND('SD DATA Paste'!E27=""),"",'SD DATA Paste'!E27)</f>
        <v/>
      </c>
      <c r="AC28" s="77" t="str">
        <f>IF(AND('SD DATA Paste'!G27=""),"",'SD DATA Paste'!G27)</f>
        <v/>
      </c>
      <c r="AD28" s="77" t="str">
        <f>IF(AND('SD DATA Paste'!H27=""),"",'SD DATA Paste'!H27)</f>
        <v/>
      </c>
      <c r="AE28" s="77" t="str">
        <f>IF(AND('SD DATA Paste'!I27=""),"",'SD DATA Paste'!I27)</f>
        <v/>
      </c>
      <c r="AF28" s="77" t="str">
        <f>IF(AND('SD DATA Paste'!C27=""),"",IF(AND('SD DATA Paste'!C27="Girl"),"F",IF(AND('SD DATA Paste'!C27="Boy"),"M","")))</f>
        <v/>
      </c>
      <c r="AG28" s="77" t="str">
        <f>IF(AND('SD DATA Paste'!F27=""),"",'SD DATA Paste'!F27)</f>
        <v/>
      </c>
      <c r="AH28" s="77" t="str">
        <f>IF(AND('SD DATA Paste'!B27=""),"",'SD DATA Paste'!B27)</f>
        <v/>
      </c>
    </row>
    <row r="29" spans="1:34" ht="30" customHeight="1" thickTop="1" thickBot="1">
      <c r="A29" s="430" t="str">
        <f t="shared" si="2"/>
        <v/>
      </c>
      <c r="B29" s="431" t="str">
        <f t="shared" si="9"/>
        <v/>
      </c>
      <c r="C29" s="483" t="str">
        <f t="shared" si="3"/>
        <v/>
      </c>
      <c r="D29" s="483" t="str">
        <f t="shared" si="4"/>
        <v/>
      </c>
      <c r="E29" s="483" t="str">
        <f t="shared" si="5"/>
        <v/>
      </c>
      <c r="F29" s="431" t="str">
        <f t="shared" si="6"/>
        <v/>
      </c>
      <c r="G29" s="431" t="str">
        <f t="shared" si="7"/>
        <v/>
      </c>
      <c r="H29" s="431" t="str">
        <f t="shared" si="8"/>
        <v/>
      </c>
      <c r="I29" s="434"/>
      <c r="J29" s="433"/>
      <c r="K29" s="134"/>
      <c r="L29" s="134"/>
      <c r="M29" s="134"/>
      <c r="AA29" s="77" t="str">
        <f>IF(AND('SD DATA Paste'!D28=""),"",'SD DATA Paste'!D28)</f>
        <v/>
      </c>
      <c r="AB29" s="77" t="str">
        <f>IF(AND('SD DATA Paste'!E28=""),"",'SD DATA Paste'!E28)</f>
        <v/>
      </c>
      <c r="AC29" s="77" t="str">
        <f>IF(AND('SD DATA Paste'!G28=""),"",'SD DATA Paste'!G28)</f>
        <v/>
      </c>
      <c r="AD29" s="77" t="str">
        <f>IF(AND('SD DATA Paste'!H28=""),"",'SD DATA Paste'!H28)</f>
        <v/>
      </c>
      <c r="AE29" s="77" t="str">
        <f>IF(AND('SD DATA Paste'!I28=""),"",'SD DATA Paste'!I28)</f>
        <v/>
      </c>
      <c r="AF29" s="77" t="str">
        <f>IF(AND('SD DATA Paste'!C28=""),"",IF(AND('SD DATA Paste'!C28="Girl"),"F",IF(AND('SD DATA Paste'!C28="Boy"),"M","")))</f>
        <v/>
      </c>
      <c r="AG29" s="77" t="str">
        <f>IF(AND('SD DATA Paste'!F28=""),"",'SD DATA Paste'!F28)</f>
        <v/>
      </c>
      <c r="AH29" s="77" t="str">
        <f>IF(AND('SD DATA Paste'!B28=""),"",'SD DATA Paste'!B28)</f>
        <v/>
      </c>
    </row>
    <row r="30" spans="1:34" ht="30" customHeight="1" thickTop="1" thickBot="1">
      <c r="A30" s="430" t="str">
        <f t="shared" si="2"/>
        <v/>
      </c>
      <c r="B30" s="431" t="str">
        <f t="shared" si="9"/>
        <v/>
      </c>
      <c r="C30" s="483" t="str">
        <f t="shared" si="3"/>
        <v/>
      </c>
      <c r="D30" s="483" t="str">
        <f t="shared" si="4"/>
        <v/>
      </c>
      <c r="E30" s="483" t="str">
        <f t="shared" si="5"/>
        <v/>
      </c>
      <c r="F30" s="431" t="str">
        <f t="shared" si="6"/>
        <v/>
      </c>
      <c r="G30" s="431" t="str">
        <f t="shared" si="7"/>
        <v/>
      </c>
      <c r="H30" s="431" t="str">
        <f t="shared" si="8"/>
        <v/>
      </c>
      <c r="I30" s="434"/>
      <c r="J30" s="433"/>
      <c r="K30" s="134"/>
      <c r="L30" s="134"/>
      <c r="M30" s="134"/>
      <c r="AA30" s="77" t="str">
        <f>IF(AND('SD DATA Paste'!D29=""),"",'SD DATA Paste'!D29)</f>
        <v/>
      </c>
      <c r="AB30" s="77" t="str">
        <f>IF(AND('SD DATA Paste'!E29=""),"",'SD DATA Paste'!E29)</f>
        <v/>
      </c>
      <c r="AC30" s="77" t="str">
        <f>IF(AND('SD DATA Paste'!G29=""),"",'SD DATA Paste'!G29)</f>
        <v/>
      </c>
      <c r="AD30" s="77" t="str">
        <f>IF(AND('SD DATA Paste'!H29=""),"",'SD DATA Paste'!H29)</f>
        <v/>
      </c>
      <c r="AE30" s="77" t="str">
        <f>IF(AND('SD DATA Paste'!I29=""),"",'SD DATA Paste'!I29)</f>
        <v/>
      </c>
      <c r="AF30" s="77" t="str">
        <f>IF(AND('SD DATA Paste'!C29=""),"",IF(AND('SD DATA Paste'!C29="Girl"),"F",IF(AND('SD DATA Paste'!C29="Boy"),"M","")))</f>
        <v/>
      </c>
      <c r="AG30" s="77" t="str">
        <f>IF(AND('SD DATA Paste'!F29=""),"",'SD DATA Paste'!F29)</f>
        <v/>
      </c>
      <c r="AH30" s="77" t="str">
        <f>IF(AND('SD DATA Paste'!B29=""),"",'SD DATA Paste'!B29)</f>
        <v/>
      </c>
    </row>
    <row r="31" spans="1:34" ht="30" customHeight="1" thickTop="1" thickBot="1">
      <c r="A31" s="430" t="str">
        <f t="shared" si="2"/>
        <v/>
      </c>
      <c r="B31" s="431" t="str">
        <f t="shared" si="9"/>
        <v/>
      </c>
      <c r="C31" s="483" t="str">
        <f t="shared" si="3"/>
        <v/>
      </c>
      <c r="D31" s="483" t="str">
        <f t="shared" si="4"/>
        <v/>
      </c>
      <c r="E31" s="483" t="str">
        <f t="shared" si="5"/>
        <v/>
      </c>
      <c r="F31" s="431" t="str">
        <f t="shared" si="6"/>
        <v/>
      </c>
      <c r="G31" s="431" t="str">
        <f t="shared" si="7"/>
        <v/>
      </c>
      <c r="H31" s="431" t="str">
        <f t="shared" si="8"/>
        <v/>
      </c>
      <c r="I31" s="434"/>
      <c r="J31" s="433"/>
      <c r="K31" s="134"/>
      <c r="L31" s="134"/>
      <c r="M31" s="134"/>
      <c r="AA31" s="77" t="str">
        <f>IF(AND('SD DATA Paste'!D30=""),"",'SD DATA Paste'!D30)</f>
        <v/>
      </c>
      <c r="AB31" s="77" t="str">
        <f>IF(AND('SD DATA Paste'!E30=""),"",'SD DATA Paste'!E30)</f>
        <v/>
      </c>
      <c r="AC31" s="77" t="str">
        <f>IF(AND('SD DATA Paste'!G30=""),"",'SD DATA Paste'!G30)</f>
        <v/>
      </c>
      <c r="AD31" s="77" t="str">
        <f>IF(AND('SD DATA Paste'!H30=""),"",'SD DATA Paste'!H30)</f>
        <v/>
      </c>
      <c r="AE31" s="77" t="str">
        <f>IF(AND('SD DATA Paste'!I30=""),"",'SD DATA Paste'!I30)</f>
        <v/>
      </c>
      <c r="AF31" s="77" t="str">
        <f>IF(AND('SD DATA Paste'!C30=""),"",IF(AND('SD DATA Paste'!C30="Girl"),"F",IF(AND('SD DATA Paste'!C30="Boy"),"M","")))</f>
        <v/>
      </c>
      <c r="AG31" s="77" t="str">
        <f>IF(AND('SD DATA Paste'!F30=""),"",'SD DATA Paste'!F30)</f>
        <v/>
      </c>
      <c r="AH31" s="77" t="str">
        <f>IF(AND('SD DATA Paste'!B30=""),"",'SD DATA Paste'!B30)</f>
        <v/>
      </c>
    </row>
    <row r="32" spans="1:34" ht="30" customHeight="1" thickTop="1" thickBot="1">
      <c r="A32" s="430" t="str">
        <f t="shared" si="2"/>
        <v/>
      </c>
      <c r="B32" s="431" t="str">
        <f t="shared" si="9"/>
        <v/>
      </c>
      <c r="C32" s="483" t="str">
        <f t="shared" si="3"/>
        <v/>
      </c>
      <c r="D32" s="483" t="str">
        <f t="shared" si="4"/>
        <v/>
      </c>
      <c r="E32" s="483" t="str">
        <f t="shared" si="5"/>
        <v/>
      </c>
      <c r="F32" s="431" t="str">
        <f t="shared" si="6"/>
        <v/>
      </c>
      <c r="G32" s="431" t="str">
        <f t="shared" si="7"/>
        <v/>
      </c>
      <c r="H32" s="431" t="str">
        <f t="shared" si="8"/>
        <v/>
      </c>
      <c r="I32" s="434"/>
      <c r="J32" s="433"/>
      <c r="K32" s="134"/>
      <c r="L32" s="134"/>
      <c r="M32" s="134"/>
      <c r="AA32" s="77" t="str">
        <f>IF(AND('SD DATA Paste'!D31=""),"",'SD DATA Paste'!D31)</f>
        <v/>
      </c>
      <c r="AB32" s="77" t="str">
        <f>IF(AND('SD DATA Paste'!E31=""),"",'SD DATA Paste'!E31)</f>
        <v/>
      </c>
      <c r="AC32" s="77" t="str">
        <f>IF(AND('SD DATA Paste'!G31=""),"",'SD DATA Paste'!G31)</f>
        <v/>
      </c>
      <c r="AD32" s="77" t="str">
        <f>IF(AND('SD DATA Paste'!H31=""),"",'SD DATA Paste'!H31)</f>
        <v/>
      </c>
      <c r="AE32" s="77" t="str">
        <f>IF(AND('SD DATA Paste'!I31=""),"",'SD DATA Paste'!I31)</f>
        <v/>
      </c>
      <c r="AF32" s="77" t="str">
        <f>IF(AND('SD DATA Paste'!C31=""),"",IF(AND('SD DATA Paste'!C31="Girl"),"F",IF(AND('SD DATA Paste'!C31="Boy"),"M","")))</f>
        <v/>
      </c>
      <c r="AG32" s="77" t="str">
        <f>IF(AND('SD DATA Paste'!F31=""),"",'SD DATA Paste'!F31)</f>
        <v/>
      </c>
      <c r="AH32" s="77" t="str">
        <f>IF(AND('SD DATA Paste'!B31=""),"",'SD DATA Paste'!B31)</f>
        <v/>
      </c>
    </row>
    <row r="33" spans="1:34" ht="30" customHeight="1" thickTop="1" thickBot="1">
      <c r="A33" s="430" t="str">
        <f t="shared" si="2"/>
        <v/>
      </c>
      <c r="B33" s="431" t="str">
        <f t="shared" si="9"/>
        <v/>
      </c>
      <c r="C33" s="483" t="str">
        <f t="shared" si="3"/>
        <v/>
      </c>
      <c r="D33" s="483" t="str">
        <f t="shared" si="4"/>
        <v/>
      </c>
      <c r="E33" s="483" t="str">
        <f t="shared" si="5"/>
        <v/>
      </c>
      <c r="F33" s="431" t="str">
        <f t="shared" si="6"/>
        <v/>
      </c>
      <c r="G33" s="431" t="str">
        <f t="shared" si="7"/>
        <v/>
      </c>
      <c r="H33" s="431" t="str">
        <f t="shared" si="8"/>
        <v/>
      </c>
      <c r="I33" s="434"/>
      <c r="J33" s="433"/>
      <c r="K33" s="134"/>
      <c r="L33" s="134"/>
      <c r="M33" s="134"/>
      <c r="AA33" s="77" t="str">
        <f>IF(AND('SD DATA Paste'!D32=""),"",'SD DATA Paste'!D32)</f>
        <v/>
      </c>
      <c r="AB33" s="77" t="str">
        <f>IF(AND('SD DATA Paste'!E32=""),"",'SD DATA Paste'!E32)</f>
        <v/>
      </c>
      <c r="AC33" s="77" t="str">
        <f>IF(AND('SD DATA Paste'!G32=""),"",'SD DATA Paste'!G32)</f>
        <v/>
      </c>
      <c r="AD33" s="77" t="str">
        <f>IF(AND('SD DATA Paste'!H32=""),"",'SD DATA Paste'!H32)</f>
        <v/>
      </c>
      <c r="AE33" s="77" t="str">
        <f>IF(AND('SD DATA Paste'!I32=""),"",'SD DATA Paste'!I32)</f>
        <v/>
      </c>
      <c r="AF33" s="77" t="str">
        <f>IF(AND('SD DATA Paste'!C32=""),"",IF(AND('SD DATA Paste'!C32="Girl"),"F",IF(AND('SD DATA Paste'!C32="Boy"),"M","")))</f>
        <v/>
      </c>
      <c r="AG33" s="77" t="str">
        <f>IF(AND('SD DATA Paste'!F32=""),"",'SD DATA Paste'!F32)</f>
        <v/>
      </c>
      <c r="AH33" s="77" t="str">
        <f>IF(AND('SD DATA Paste'!B32=""),"",'SD DATA Paste'!B32)</f>
        <v/>
      </c>
    </row>
    <row r="34" spans="1:34" ht="30" customHeight="1" thickTop="1" thickBot="1">
      <c r="A34" s="430" t="str">
        <f t="shared" si="2"/>
        <v/>
      </c>
      <c r="B34" s="431" t="str">
        <f t="shared" si="9"/>
        <v/>
      </c>
      <c r="C34" s="483" t="str">
        <f t="shared" si="3"/>
        <v/>
      </c>
      <c r="D34" s="483" t="str">
        <f t="shared" si="4"/>
        <v/>
      </c>
      <c r="E34" s="483" t="str">
        <f t="shared" si="5"/>
        <v/>
      </c>
      <c r="F34" s="431" t="str">
        <f t="shared" si="6"/>
        <v/>
      </c>
      <c r="G34" s="431" t="str">
        <f t="shared" si="7"/>
        <v/>
      </c>
      <c r="H34" s="431" t="str">
        <f t="shared" si="8"/>
        <v/>
      </c>
      <c r="I34" s="434"/>
      <c r="J34" s="433"/>
      <c r="K34" s="134"/>
      <c r="L34" s="134"/>
      <c r="M34" s="134"/>
      <c r="AA34" s="77" t="str">
        <f>IF(AND('SD DATA Paste'!D33=""),"",'SD DATA Paste'!D33)</f>
        <v/>
      </c>
      <c r="AB34" s="77" t="str">
        <f>IF(AND('SD DATA Paste'!E33=""),"",'SD DATA Paste'!E33)</f>
        <v/>
      </c>
      <c r="AC34" s="77" t="str">
        <f>IF(AND('SD DATA Paste'!G33=""),"",'SD DATA Paste'!G33)</f>
        <v/>
      </c>
      <c r="AD34" s="77" t="str">
        <f>IF(AND('SD DATA Paste'!H33=""),"",'SD DATA Paste'!H33)</f>
        <v/>
      </c>
      <c r="AE34" s="77" t="str">
        <f>IF(AND('SD DATA Paste'!I33=""),"",'SD DATA Paste'!I33)</f>
        <v/>
      </c>
      <c r="AF34" s="77" t="str">
        <f>IF(AND('SD DATA Paste'!C33=""),"",IF(AND('SD DATA Paste'!C33="Girl"),"F",IF(AND('SD DATA Paste'!C33="Boy"),"M","")))</f>
        <v/>
      </c>
      <c r="AG34" s="77" t="str">
        <f>IF(AND('SD DATA Paste'!F33=""),"",'SD DATA Paste'!F33)</f>
        <v/>
      </c>
      <c r="AH34" s="77" t="str">
        <f>IF(AND('SD DATA Paste'!B33=""),"",'SD DATA Paste'!B33)</f>
        <v/>
      </c>
    </row>
    <row r="35" spans="1:34" ht="30" customHeight="1" thickTop="1" thickBot="1">
      <c r="A35" s="430" t="str">
        <f t="shared" si="2"/>
        <v/>
      </c>
      <c r="B35" s="431" t="str">
        <f t="shared" si="9"/>
        <v/>
      </c>
      <c r="C35" s="483" t="str">
        <f t="shared" si="3"/>
        <v/>
      </c>
      <c r="D35" s="483" t="str">
        <f t="shared" si="4"/>
        <v/>
      </c>
      <c r="E35" s="483" t="str">
        <f t="shared" si="5"/>
        <v/>
      </c>
      <c r="F35" s="431" t="str">
        <f t="shared" si="6"/>
        <v/>
      </c>
      <c r="G35" s="431" t="str">
        <f t="shared" si="7"/>
        <v/>
      </c>
      <c r="H35" s="431" t="str">
        <f t="shared" si="8"/>
        <v/>
      </c>
      <c r="I35" s="434"/>
      <c r="J35" s="433"/>
      <c r="K35" s="134"/>
      <c r="L35" s="134"/>
      <c r="M35" s="134"/>
      <c r="AA35" s="77" t="str">
        <f>IF(AND('SD DATA Paste'!D34=""),"",'SD DATA Paste'!D34)</f>
        <v/>
      </c>
      <c r="AB35" s="77" t="str">
        <f>IF(AND('SD DATA Paste'!E34=""),"",'SD DATA Paste'!E34)</f>
        <v/>
      </c>
      <c r="AC35" s="77" t="str">
        <f>IF(AND('SD DATA Paste'!G34=""),"",'SD DATA Paste'!G34)</f>
        <v/>
      </c>
      <c r="AD35" s="77" t="str">
        <f>IF(AND('SD DATA Paste'!H34=""),"",'SD DATA Paste'!H34)</f>
        <v/>
      </c>
      <c r="AE35" s="77" t="str">
        <f>IF(AND('SD DATA Paste'!I34=""),"",'SD DATA Paste'!I34)</f>
        <v/>
      </c>
      <c r="AF35" s="77" t="str">
        <f>IF(AND('SD DATA Paste'!C34=""),"",IF(AND('SD DATA Paste'!C34="Girl"),"F",IF(AND('SD DATA Paste'!C34="Boy"),"M","")))</f>
        <v/>
      </c>
      <c r="AG35" s="77" t="str">
        <f>IF(AND('SD DATA Paste'!F34=""),"",'SD DATA Paste'!F34)</f>
        <v/>
      </c>
      <c r="AH35" s="77" t="str">
        <f>IF(AND('SD DATA Paste'!B34=""),"",'SD DATA Paste'!B34)</f>
        <v/>
      </c>
    </row>
    <row r="36" spans="1:34" ht="30" customHeight="1" thickTop="1" thickBot="1">
      <c r="A36" s="430" t="str">
        <f t="shared" si="2"/>
        <v/>
      </c>
      <c r="B36" s="431" t="str">
        <f t="shared" si="9"/>
        <v/>
      </c>
      <c r="C36" s="483" t="str">
        <f t="shared" si="3"/>
        <v/>
      </c>
      <c r="D36" s="483" t="str">
        <f t="shared" si="4"/>
        <v/>
      </c>
      <c r="E36" s="483" t="str">
        <f t="shared" si="5"/>
        <v/>
      </c>
      <c r="F36" s="431" t="str">
        <f t="shared" si="6"/>
        <v/>
      </c>
      <c r="G36" s="431" t="str">
        <f t="shared" si="7"/>
        <v/>
      </c>
      <c r="H36" s="431" t="str">
        <f t="shared" si="8"/>
        <v/>
      </c>
      <c r="I36" s="434"/>
      <c r="J36" s="433"/>
      <c r="K36" s="134"/>
      <c r="L36" s="134"/>
      <c r="M36" s="134"/>
      <c r="AA36" s="77" t="str">
        <f>IF(AND('SD DATA Paste'!D35=""),"",'SD DATA Paste'!D35)</f>
        <v/>
      </c>
      <c r="AB36" s="77" t="str">
        <f>IF(AND('SD DATA Paste'!E35=""),"",'SD DATA Paste'!E35)</f>
        <v/>
      </c>
      <c r="AC36" s="77" t="str">
        <f>IF(AND('SD DATA Paste'!G35=""),"",'SD DATA Paste'!G35)</f>
        <v/>
      </c>
      <c r="AD36" s="77" t="str">
        <f>IF(AND('SD DATA Paste'!H35=""),"",'SD DATA Paste'!H35)</f>
        <v/>
      </c>
      <c r="AE36" s="77" t="str">
        <f>IF(AND('SD DATA Paste'!I35=""),"",'SD DATA Paste'!I35)</f>
        <v/>
      </c>
      <c r="AF36" s="77" t="str">
        <f>IF(AND('SD DATA Paste'!C35=""),"",IF(AND('SD DATA Paste'!C35="Girl"),"F",IF(AND('SD DATA Paste'!C35="Boy"),"M","")))</f>
        <v/>
      </c>
      <c r="AG36" s="77" t="str">
        <f>IF(AND('SD DATA Paste'!F35=""),"",'SD DATA Paste'!F35)</f>
        <v/>
      </c>
      <c r="AH36" s="77" t="str">
        <f>IF(AND('SD DATA Paste'!B35=""),"",'SD DATA Paste'!B35)</f>
        <v/>
      </c>
    </row>
    <row r="37" spans="1:34" ht="30" customHeight="1" thickTop="1" thickBot="1">
      <c r="A37" s="430" t="str">
        <f t="shared" si="2"/>
        <v/>
      </c>
      <c r="B37" s="431" t="str">
        <f t="shared" si="9"/>
        <v/>
      </c>
      <c r="C37" s="483" t="str">
        <f t="shared" si="3"/>
        <v/>
      </c>
      <c r="D37" s="483" t="str">
        <f t="shared" si="4"/>
        <v/>
      </c>
      <c r="E37" s="483" t="str">
        <f t="shared" si="5"/>
        <v/>
      </c>
      <c r="F37" s="431" t="str">
        <f t="shared" si="6"/>
        <v/>
      </c>
      <c r="G37" s="431" t="str">
        <f t="shared" si="7"/>
        <v/>
      </c>
      <c r="H37" s="431" t="str">
        <f t="shared" si="8"/>
        <v/>
      </c>
      <c r="I37" s="434"/>
      <c r="J37" s="433"/>
      <c r="K37" s="134"/>
      <c r="L37" s="134"/>
      <c r="M37" s="134"/>
      <c r="AA37" s="77" t="str">
        <f>IF(AND('SD DATA Paste'!D36=""),"",'SD DATA Paste'!D36)</f>
        <v/>
      </c>
      <c r="AB37" s="77" t="str">
        <f>IF(AND('SD DATA Paste'!E36=""),"",'SD DATA Paste'!E36)</f>
        <v/>
      </c>
      <c r="AC37" s="77" t="str">
        <f>IF(AND('SD DATA Paste'!G36=""),"",'SD DATA Paste'!G36)</f>
        <v/>
      </c>
      <c r="AD37" s="77" t="str">
        <f>IF(AND('SD DATA Paste'!H36=""),"",'SD DATA Paste'!H36)</f>
        <v/>
      </c>
      <c r="AE37" s="77" t="str">
        <f>IF(AND('SD DATA Paste'!I36=""),"",'SD DATA Paste'!I36)</f>
        <v/>
      </c>
      <c r="AF37" s="77" t="str">
        <f>IF(AND('SD DATA Paste'!C36=""),"",IF(AND('SD DATA Paste'!C36="Girl"),"F",IF(AND('SD DATA Paste'!C36="Boy"),"M","")))</f>
        <v/>
      </c>
      <c r="AG37" s="77" t="str">
        <f>IF(AND('SD DATA Paste'!F36=""),"",'SD DATA Paste'!F36)</f>
        <v/>
      </c>
      <c r="AH37" s="77" t="str">
        <f>IF(AND('SD DATA Paste'!B36=""),"",'SD DATA Paste'!B36)</f>
        <v/>
      </c>
    </row>
    <row r="38" spans="1:34" ht="30" customHeight="1" thickTop="1" thickBot="1">
      <c r="A38" s="430" t="str">
        <f t="shared" si="2"/>
        <v/>
      </c>
      <c r="B38" s="431" t="str">
        <f t="shared" si="9"/>
        <v/>
      </c>
      <c r="C38" s="483" t="str">
        <f t="shared" si="3"/>
        <v/>
      </c>
      <c r="D38" s="483" t="str">
        <f t="shared" si="4"/>
        <v/>
      </c>
      <c r="E38" s="483" t="str">
        <f t="shared" si="5"/>
        <v/>
      </c>
      <c r="F38" s="431" t="str">
        <f t="shared" si="6"/>
        <v/>
      </c>
      <c r="G38" s="431" t="str">
        <f t="shared" si="7"/>
        <v/>
      </c>
      <c r="H38" s="431" t="str">
        <f t="shared" si="8"/>
        <v/>
      </c>
      <c r="I38" s="434"/>
      <c r="J38" s="433"/>
      <c r="K38" s="134"/>
      <c r="L38" s="134"/>
      <c r="M38" s="134"/>
      <c r="AA38" s="77" t="str">
        <f>IF(AND('SD DATA Paste'!D37=""),"",'SD DATA Paste'!D37)</f>
        <v/>
      </c>
      <c r="AB38" s="77" t="str">
        <f>IF(AND('SD DATA Paste'!E37=""),"",'SD DATA Paste'!E37)</f>
        <v/>
      </c>
      <c r="AC38" s="77" t="str">
        <f>IF(AND('SD DATA Paste'!G37=""),"",'SD DATA Paste'!G37)</f>
        <v/>
      </c>
      <c r="AD38" s="77" t="str">
        <f>IF(AND('SD DATA Paste'!H37=""),"",'SD DATA Paste'!H37)</f>
        <v/>
      </c>
      <c r="AE38" s="77" t="str">
        <f>IF(AND('SD DATA Paste'!I37=""),"",'SD DATA Paste'!I37)</f>
        <v/>
      </c>
      <c r="AF38" s="77" t="str">
        <f>IF(AND('SD DATA Paste'!C37=""),"",IF(AND('SD DATA Paste'!C37="Girl"),"F",IF(AND('SD DATA Paste'!C37="Boy"),"M","")))</f>
        <v/>
      </c>
      <c r="AG38" s="77" t="str">
        <f>IF(AND('SD DATA Paste'!F37=""),"",'SD DATA Paste'!F37)</f>
        <v/>
      </c>
      <c r="AH38" s="77" t="str">
        <f>IF(AND('SD DATA Paste'!B37=""),"",'SD DATA Paste'!B37)</f>
        <v/>
      </c>
    </row>
    <row r="39" spans="1:34" ht="30" customHeight="1" thickTop="1" thickBot="1">
      <c r="A39" s="430" t="str">
        <f t="shared" si="2"/>
        <v/>
      </c>
      <c r="B39" s="431" t="str">
        <f t="shared" si="9"/>
        <v/>
      </c>
      <c r="C39" s="483" t="str">
        <f t="shared" si="3"/>
        <v/>
      </c>
      <c r="D39" s="483" t="str">
        <f t="shared" si="4"/>
        <v/>
      </c>
      <c r="E39" s="483" t="str">
        <f t="shared" si="5"/>
        <v/>
      </c>
      <c r="F39" s="431" t="str">
        <f t="shared" si="6"/>
        <v/>
      </c>
      <c r="G39" s="431" t="str">
        <f t="shared" si="7"/>
        <v/>
      </c>
      <c r="H39" s="431" t="str">
        <f t="shared" si="8"/>
        <v/>
      </c>
      <c r="I39" s="434"/>
      <c r="J39" s="433"/>
      <c r="K39" s="134"/>
      <c r="L39" s="134"/>
      <c r="M39" s="134"/>
      <c r="AA39" s="77" t="str">
        <f>IF(AND('SD DATA Paste'!D38=""),"",'SD DATA Paste'!D38)</f>
        <v/>
      </c>
      <c r="AB39" s="77" t="str">
        <f>IF(AND('SD DATA Paste'!E38=""),"",'SD DATA Paste'!E38)</f>
        <v/>
      </c>
      <c r="AC39" s="77" t="str">
        <f>IF(AND('SD DATA Paste'!G38=""),"",'SD DATA Paste'!G38)</f>
        <v/>
      </c>
      <c r="AD39" s="77" t="str">
        <f>IF(AND('SD DATA Paste'!H38=""),"",'SD DATA Paste'!H38)</f>
        <v/>
      </c>
      <c r="AE39" s="77" t="str">
        <f>IF(AND('SD DATA Paste'!I38=""),"",'SD DATA Paste'!I38)</f>
        <v/>
      </c>
      <c r="AF39" s="77" t="str">
        <f>IF(AND('SD DATA Paste'!C38=""),"",IF(AND('SD DATA Paste'!C38="Girl"),"F",IF(AND('SD DATA Paste'!C38="Boy"),"M","")))</f>
        <v/>
      </c>
      <c r="AG39" s="77" t="str">
        <f>IF(AND('SD DATA Paste'!F38=""),"",'SD DATA Paste'!F38)</f>
        <v/>
      </c>
      <c r="AH39" s="77" t="str">
        <f>IF(AND('SD DATA Paste'!B38=""),"",'SD DATA Paste'!B38)</f>
        <v/>
      </c>
    </row>
    <row r="40" spans="1:34" ht="30" customHeight="1" thickTop="1" thickBot="1">
      <c r="A40" s="430" t="str">
        <f t="shared" si="2"/>
        <v/>
      </c>
      <c r="B40" s="431" t="str">
        <f t="shared" si="9"/>
        <v/>
      </c>
      <c r="C40" s="483" t="str">
        <f t="shared" si="3"/>
        <v/>
      </c>
      <c r="D40" s="483" t="str">
        <f t="shared" si="4"/>
        <v/>
      </c>
      <c r="E40" s="483" t="str">
        <f t="shared" si="5"/>
        <v/>
      </c>
      <c r="F40" s="431" t="str">
        <f t="shared" si="6"/>
        <v/>
      </c>
      <c r="G40" s="431" t="str">
        <f t="shared" si="7"/>
        <v/>
      </c>
      <c r="H40" s="431" t="str">
        <f t="shared" si="8"/>
        <v/>
      </c>
      <c r="I40" s="434"/>
      <c r="J40" s="433"/>
      <c r="K40" s="134"/>
      <c r="L40" s="134"/>
      <c r="M40" s="134"/>
      <c r="AA40" s="77" t="str">
        <f>IF(AND('SD DATA Paste'!D39=""),"",'SD DATA Paste'!D39)</f>
        <v/>
      </c>
      <c r="AB40" s="77" t="str">
        <f>IF(AND('SD DATA Paste'!E39=""),"",'SD DATA Paste'!E39)</f>
        <v/>
      </c>
      <c r="AC40" s="77" t="str">
        <f>IF(AND('SD DATA Paste'!G39=""),"",'SD DATA Paste'!G39)</f>
        <v/>
      </c>
      <c r="AD40" s="77" t="str">
        <f>IF(AND('SD DATA Paste'!H39=""),"",'SD DATA Paste'!H39)</f>
        <v/>
      </c>
      <c r="AE40" s="77" t="str">
        <f>IF(AND('SD DATA Paste'!I39=""),"",'SD DATA Paste'!I39)</f>
        <v/>
      </c>
      <c r="AF40" s="77" t="str">
        <f>IF(AND('SD DATA Paste'!C39=""),"",IF(AND('SD DATA Paste'!C39="Girl"),"F",IF(AND('SD DATA Paste'!C39="Boy"),"M","")))</f>
        <v/>
      </c>
      <c r="AG40" s="77" t="str">
        <f>IF(AND('SD DATA Paste'!F39=""),"",'SD DATA Paste'!F39)</f>
        <v/>
      </c>
      <c r="AH40" s="77" t="str">
        <f>IF(AND('SD DATA Paste'!B39=""),"",'SD DATA Paste'!B39)</f>
        <v/>
      </c>
    </row>
    <row r="41" spans="1:34" ht="30" customHeight="1" thickTop="1" thickBot="1">
      <c r="A41" s="430" t="str">
        <f t="shared" si="2"/>
        <v/>
      </c>
      <c r="B41" s="431" t="str">
        <f t="shared" si="9"/>
        <v/>
      </c>
      <c r="C41" s="483" t="str">
        <f t="shared" si="3"/>
        <v/>
      </c>
      <c r="D41" s="483" t="str">
        <f t="shared" si="4"/>
        <v/>
      </c>
      <c r="E41" s="483" t="str">
        <f t="shared" si="5"/>
        <v/>
      </c>
      <c r="F41" s="431" t="str">
        <f t="shared" si="6"/>
        <v/>
      </c>
      <c r="G41" s="431" t="str">
        <f t="shared" si="7"/>
        <v/>
      </c>
      <c r="H41" s="431" t="str">
        <f t="shared" si="8"/>
        <v/>
      </c>
      <c r="I41" s="434"/>
      <c r="J41" s="433"/>
      <c r="K41" s="134"/>
      <c r="L41" s="134"/>
      <c r="M41" s="134"/>
      <c r="AA41" s="77" t="str">
        <f>IF(AND('SD DATA Paste'!D40=""),"",'SD DATA Paste'!D40)</f>
        <v/>
      </c>
      <c r="AB41" s="77" t="str">
        <f>IF(AND('SD DATA Paste'!E40=""),"",'SD DATA Paste'!E40)</f>
        <v/>
      </c>
      <c r="AC41" s="77" t="str">
        <f>IF(AND('SD DATA Paste'!G40=""),"",'SD DATA Paste'!G40)</f>
        <v/>
      </c>
      <c r="AD41" s="77" t="str">
        <f>IF(AND('SD DATA Paste'!H40=""),"",'SD DATA Paste'!H40)</f>
        <v/>
      </c>
      <c r="AE41" s="77" t="str">
        <f>IF(AND('SD DATA Paste'!I40=""),"",'SD DATA Paste'!I40)</f>
        <v/>
      </c>
      <c r="AF41" s="77" t="str">
        <f>IF(AND('SD DATA Paste'!C40=""),"",IF(AND('SD DATA Paste'!C40="Girl"),"F",IF(AND('SD DATA Paste'!C40="Boy"),"M","")))</f>
        <v/>
      </c>
      <c r="AG41" s="77" t="str">
        <f>IF(AND('SD DATA Paste'!F40=""),"",'SD DATA Paste'!F40)</f>
        <v/>
      </c>
      <c r="AH41" s="77" t="str">
        <f>IF(AND('SD DATA Paste'!B40=""),"",'SD DATA Paste'!B40)</f>
        <v/>
      </c>
    </row>
    <row r="42" spans="1:34" ht="30" customHeight="1" thickTop="1" thickBot="1">
      <c r="A42" s="430" t="str">
        <f t="shared" si="2"/>
        <v/>
      </c>
      <c r="B42" s="431" t="str">
        <f t="shared" si="9"/>
        <v/>
      </c>
      <c r="C42" s="483" t="str">
        <f t="shared" si="3"/>
        <v/>
      </c>
      <c r="D42" s="483" t="str">
        <f t="shared" si="4"/>
        <v/>
      </c>
      <c r="E42" s="483" t="str">
        <f t="shared" si="5"/>
        <v/>
      </c>
      <c r="F42" s="431" t="str">
        <f t="shared" si="6"/>
        <v/>
      </c>
      <c r="G42" s="431" t="str">
        <f t="shared" si="7"/>
        <v/>
      </c>
      <c r="H42" s="431" t="str">
        <f t="shared" si="8"/>
        <v/>
      </c>
      <c r="I42" s="434"/>
      <c r="J42" s="433"/>
      <c r="K42" s="134"/>
      <c r="L42" s="134"/>
      <c r="M42" s="134"/>
      <c r="AA42" s="77" t="str">
        <f>IF(AND('SD DATA Paste'!D41=""),"",'SD DATA Paste'!D41)</f>
        <v/>
      </c>
      <c r="AB42" s="77" t="str">
        <f>IF(AND('SD DATA Paste'!E41=""),"",'SD DATA Paste'!E41)</f>
        <v/>
      </c>
      <c r="AC42" s="77" t="str">
        <f>IF(AND('SD DATA Paste'!G41=""),"",'SD DATA Paste'!G41)</f>
        <v/>
      </c>
      <c r="AD42" s="77" t="str">
        <f>IF(AND('SD DATA Paste'!H41=""),"",'SD DATA Paste'!H41)</f>
        <v/>
      </c>
      <c r="AE42" s="77" t="str">
        <f>IF(AND('SD DATA Paste'!I41=""),"",'SD DATA Paste'!I41)</f>
        <v/>
      </c>
      <c r="AF42" s="77" t="str">
        <f>IF(AND('SD DATA Paste'!C41=""),"",IF(AND('SD DATA Paste'!C41="Girl"),"F",IF(AND('SD DATA Paste'!C41="Boy"),"M","")))</f>
        <v/>
      </c>
      <c r="AG42" s="77" t="str">
        <f>IF(AND('SD DATA Paste'!F41=""),"",'SD DATA Paste'!F41)</f>
        <v/>
      </c>
      <c r="AH42" s="77" t="str">
        <f>IF(AND('SD DATA Paste'!B41=""),"",'SD DATA Paste'!B41)</f>
        <v/>
      </c>
    </row>
    <row r="43" spans="1:34" ht="30" customHeight="1" thickTop="1" thickBot="1">
      <c r="A43" s="430" t="str">
        <f t="shared" si="2"/>
        <v/>
      </c>
      <c r="B43" s="431" t="str">
        <f t="shared" si="9"/>
        <v/>
      </c>
      <c r="C43" s="483" t="str">
        <f t="shared" si="3"/>
        <v/>
      </c>
      <c r="D43" s="483" t="str">
        <f t="shared" si="4"/>
        <v/>
      </c>
      <c r="E43" s="483" t="str">
        <f t="shared" si="5"/>
        <v/>
      </c>
      <c r="F43" s="431" t="str">
        <f t="shared" si="6"/>
        <v/>
      </c>
      <c r="G43" s="431" t="str">
        <f t="shared" si="7"/>
        <v/>
      </c>
      <c r="H43" s="431" t="str">
        <f t="shared" si="8"/>
        <v/>
      </c>
      <c r="I43" s="434"/>
      <c r="J43" s="433"/>
      <c r="K43" s="134"/>
      <c r="L43" s="134"/>
      <c r="M43" s="134"/>
      <c r="AA43" s="77" t="str">
        <f>IF(AND('SD DATA Paste'!D42=""),"",'SD DATA Paste'!D42)</f>
        <v/>
      </c>
      <c r="AB43" s="77" t="str">
        <f>IF(AND('SD DATA Paste'!E42=""),"",'SD DATA Paste'!E42)</f>
        <v/>
      </c>
      <c r="AC43" s="77" t="str">
        <f>IF(AND('SD DATA Paste'!G42=""),"",'SD DATA Paste'!G42)</f>
        <v/>
      </c>
      <c r="AD43" s="77" t="str">
        <f>IF(AND('SD DATA Paste'!H42=""),"",'SD DATA Paste'!H42)</f>
        <v/>
      </c>
      <c r="AE43" s="77" t="str">
        <f>IF(AND('SD DATA Paste'!I42=""),"",'SD DATA Paste'!I42)</f>
        <v/>
      </c>
      <c r="AF43" s="77" t="str">
        <f>IF(AND('SD DATA Paste'!C42=""),"",IF(AND('SD DATA Paste'!C42="Girl"),"F",IF(AND('SD DATA Paste'!C42="Boy"),"M","")))</f>
        <v/>
      </c>
      <c r="AG43" s="77" t="str">
        <f>IF(AND('SD DATA Paste'!F42=""),"",'SD DATA Paste'!F42)</f>
        <v/>
      </c>
      <c r="AH43" s="77" t="str">
        <f>IF(AND('SD DATA Paste'!B42=""),"",'SD DATA Paste'!B42)</f>
        <v/>
      </c>
    </row>
    <row r="44" spans="1:34" ht="30" customHeight="1" thickTop="1" thickBot="1">
      <c r="A44" s="430" t="str">
        <f t="shared" si="2"/>
        <v/>
      </c>
      <c r="B44" s="431" t="str">
        <f t="shared" si="9"/>
        <v/>
      </c>
      <c r="C44" s="483" t="str">
        <f t="shared" si="3"/>
        <v/>
      </c>
      <c r="D44" s="483" t="str">
        <f t="shared" si="4"/>
        <v/>
      </c>
      <c r="E44" s="483" t="str">
        <f t="shared" si="5"/>
        <v/>
      </c>
      <c r="F44" s="431" t="str">
        <f t="shared" si="6"/>
        <v/>
      </c>
      <c r="G44" s="431" t="str">
        <f t="shared" si="7"/>
        <v/>
      </c>
      <c r="H44" s="431" t="str">
        <f t="shared" si="8"/>
        <v/>
      </c>
      <c r="I44" s="434"/>
      <c r="J44" s="433"/>
      <c r="K44" s="134"/>
      <c r="L44" s="134"/>
      <c r="M44" s="134"/>
      <c r="AA44" s="77" t="str">
        <f>IF(AND('SD DATA Paste'!D43=""),"",'SD DATA Paste'!D43)</f>
        <v/>
      </c>
      <c r="AB44" s="77" t="str">
        <f>IF(AND('SD DATA Paste'!E43=""),"",'SD DATA Paste'!E43)</f>
        <v/>
      </c>
      <c r="AC44" s="77" t="str">
        <f>IF(AND('SD DATA Paste'!G43=""),"",'SD DATA Paste'!G43)</f>
        <v/>
      </c>
      <c r="AD44" s="77" t="str">
        <f>IF(AND('SD DATA Paste'!H43=""),"",'SD DATA Paste'!H43)</f>
        <v/>
      </c>
      <c r="AE44" s="77" t="str">
        <f>IF(AND('SD DATA Paste'!I43=""),"",'SD DATA Paste'!I43)</f>
        <v/>
      </c>
      <c r="AF44" s="77" t="str">
        <f>IF(AND('SD DATA Paste'!C43=""),"",IF(AND('SD DATA Paste'!C43="Girl"),"F",IF(AND('SD DATA Paste'!C43="Boy"),"M","")))</f>
        <v/>
      </c>
      <c r="AG44" s="77" t="str">
        <f>IF(AND('SD DATA Paste'!F43=""),"",'SD DATA Paste'!F43)</f>
        <v/>
      </c>
      <c r="AH44" s="77" t="str">
        <f>IF(AND('SD DATA Paste'!B43=""),"",'SD DATA Paste'!B43)</f>
        <v/>
      </c>
    </row>
    <row r="45" spans="1:34" ht="30" customHeight="1" thickTop="1" thickBot="1">
      <c r="A45" s="430" t="str">
        <f t="shared" si="2"/>
        <v/>
      </c>
      <c r="B45" s="431" t="str">
        <f t="shared" si="9"/>
        <v/>
      </c>
      <c r="C45" s="483" t="str">
        <f t="shared" si="3"/>
        <v/>
      </c>
      <c r="D45" s="483" t="str">
        <f t="shared" si="4"/>
        <v/>
      </c>
      <c r="E45" s="483" t="str">
        <f t="shared" si="5"/>
        <v/>
      </c>
      <c r="F45" s="431" t="str">
        <f t="shared" si="6"/>
        <v/>
      </c>
      <c r="G45" s="431" t="str">
        <f t="shared" si="7"/>
        <v/>
      </c>
      <c r="H45" s="431" t="str">
        <f t="shared" si="8"/>
        <v/>
      </c>
      <c r="I45" s="434"/>
      <c r="J45" s="433"/>
      <c r="K45" s="134"/>
      <c r="L45" s="134"/>
      <c r="M45" s="134"/>
      <c r="AA45" s="77" t="str">
        <f>IF(AND('SD DATA Paste'!D44=""),"",'SD DATA Paste'!D44)</f>
        <v/>
      </c>
      <c r="AB45" s="77" t="str">
        <f>IF(AND('SD DATA Paste'!E44=""),"",'SD DATA Paste'!E44)</f>
        <v/>
      </c>
      <c r="AC45" s="77" t="str">
        <f>IF(AND('SD DATA Paste'!G44=""),"",'SD DATA Paste'!G44)</f>
        <v/>
      </c>
      <c r="AD45" s="77" t="str">
        <f>IF(AND('SD DATA Paste'!H44=""),"",'SD DATA Paste'!H44)</f>
        <v/>
      </c>
      <c r="AE45" s="77" t="str">
        <f>IF(AND('SD DATA Paste'!I44=""),"",'SD DATA Paste'!I44)</f>
        <v/>
      </c>
      <c r="AF45" s="77" t="str">
        <f>IF(AND('SD DATA Paste'!C44=""),"",IF(AND('SD DATA Paste'!C44="Girl"),"F",IF(AND('SD DATA Paste'!C44="Boy"),"M","")))</f>
        <v/>
      </c>
      <c r="AG45" s="77" t="str">
        <f>IF(AND('SD DATA Paste'!F44=""),"",'SD DATA Paste'!F44)</f>
        <v/>
      </c>
      <c r="AH45" s="77" t="str">
        <f>IF(AND('SD DATA Paste'!B44=""),"",'SD DATA Paste'!B44)</f>
        <v/>
      </c>
    </row>
    <row r="46" spans="1:34" ht="30" customHeight="1" thickTop="1" thickBot="1">
      <c r="A46" s="430" t="str">
        <f t="shared" si="2"/>
        <v/>
      </c>
      <c r="B46" s="431" t="str">
        <f t="shared" si="9"/>
        <v/>
      </c>
      <c r="C46" s="483" t="str">
        <f t="shared" si="3"/>
        <v/>
      </c>
      <c r="D46" s="483" t="str">
        <f t="shared" si="4"/>
        <v/>
      </c>
      <c r="E46" s="483" t="str">
        <f t="shared" si="5"/>
        <v/>
      </c>
      <c r="F46" s="431" t="str">
        <f t="shared" si="6"/>
        <v/>
      </c>
      <c r="G46" s="431" t="str">
        <f t="shared" si="7"/>
        <v/>
      </c>
      <c r="H46" s="431" t="str">
        <f t="shared" si="8"/>
        <v/>
      </c>
      <c r="I46" s="434"/>
      <c r="J46" s="433"/>
      <c r="K46" s="134"/>
      <c r="L46" s="134"/>
      <c r="M46" s="134"/>
      <c r="AA46" s="77" t="str">
        <f>IF(AND('SD DATA Paste'!D45=""),"",'SD DATA Paste'!D45)</f>
        <v/>
      </c>
      <c r="AB46" s="77" t="str">
        <f>IF(AND('SD DATA Paste'!E45=""),"",'SD DATA Paste'!E45)</f>
        <v/>
      </c>
      <c r="AC46" s="77" t="str">
        <f>IF(AND('SD DATA Paste'!G45=""),"",'SD DATA Paste'!G45)</f>
        <v/>
      </c>
      <c r="AD46" s="77" t="str">
        <f>IF(AND('SD DATA Paste'!H45=""),"",'SD DATA Paste'!H45)</f>
        <v/>
      </c>
      <c r="AE46" s="77" t="str">
        <f>IF(AND('SD DATA Paste'!I45=""),"",'SD DATA Paste'!I45)</f>
        <v/>
      </c>
      <c r="AF46" s="77" t="str">
        <f>IF(AND('SD DATA Paste'!C45=""),"",IF(AND('SD DATA Paste'!C45="Girl"),"F",IF(AND('SD DATA Paste'!C45="Boy"),"M","")))</f>
        <v/>
      </c>
      <c r="AG46" s="77" t="str">
        <f>IF(AND('SD DATA Paste'!F45=""),"",'SD DATA Paste'!F45)</f>
        <v/>
      </c>
      <c r="AH46" s="77" t="str">
        <f>IF(AND('SD DATA Paste'!B45=""),"",'SD DATA Paste'!B45)</f>
        <v/>
      </c>
    </row>
    <row r="47" spans="1:34" ht="30" customHeight="1" thickTop="1" thickBot="1">
      <c r="A47" s="430" t="str">
        <f t="shared" si="2"/>
        <v/>
      </c>
      <c r="B47" s="431" t="str">
        <f t="shared" si="9"/>
        <v/>
      </c>
      <c r="C47" s="483" t="str">
        <f t="shared" si="3"/>
        <v/>
      </c>
      <c r="D47" s="483" t="str">
        <f t="shared" si="4"/>
        <v/>
      </c>
      <c r="E47" s="483" t="str">
        <f t="shared" si="5"/>
        <v/>
      </c>
      <c r="F47" s="431" t="str">
        <f t="shared" si="6"/>
        <v/>
      </c>
      <c r="G47" s="431" t="str">
        <f t="shared" si="7"/>
        <v/>
      </c>
      <c r="H47" s="431" t="str">
        <f t="shared" si="8"/>
        <v/>
      </c>
      <c r="I47" s="434"/>
      <c r="J47" s="433"/>
      <c r="K47" s="134"/>
      <c r="L47" s="134"/>
      <c r="M47" s="134"/>
      <c r="AA47" s="77" t="str">
        <f>IF(AND('SD DATA Paste'!D46=""),"",'SD DATA Paste'!D46)</f>
        <v/>
      </c>
      <c r="AB47" s="77" t="str">
        <f>IF(AND('SD DATA Paste'!E46=""),"",'SD DATA Paste'!E46)</f>
        <v/>
      </c>
      <c r="AC47" s="77" t="str">
        <f>IF(AND('SD DATA Paste'!G46=""),"",'SD DATA Paste'!G46)</f>
        <v/>
      </c>
      <c r="AD47" s="77" t="str">
        <f>IF(AND('SD DATA Paste'!H46=""),"",'SD DATA Paste'!H46)</f>
        <v/>
      </c>
      <c r="AE47" s="77" t="str">
        <f>IF(AND('SD DATA Paste'!I46=""),"",'SD DATA Paste'!I46)</f>
        <v/>
      </c>
      <c r="AF47" s="77" t="str">
        <f>IF(AND('SD DATA Paste'!C46=""),"",IF(AND('SD DATA Paste'!C46="Girl"),"F",IF(AND('SD DATA Paste'!C46="Boy"),"M","")))</f>
        <v/>
      </c>
      <c r="AG47" s="77" t="str">
        <f>IF(AND('SD DATA Paste'!F46=""),"",'SD DATA Paste'!F46)</f>
        <v/>
      </c>
      <c r="AH47" s="77" t="str">
        <f>IF(AND('SD DATA Paste'!B46=""),"",'SD DATA Paste'!B46)</f>
        <v/>
      </c>
    </row>
    <row r="48" spans="1:34" ht="30" customHeight="1" thickTop="1" thickBot="1">
      <c r="A48" s="430" t="str">
        <f t="shared" si="2"/>
        <v/>
      </c>
      <c r="B48" s="431" t="str">
        <f t="shared" si="9"/>
        <v/>
      </c>
      <c r="C48" s="483" t="str">
        <f t="shared" si="3"/>
        <v/>
      </c>
      <c r="D48" s="483" t="str">
        <f t="shared" si="4"/>
        <v/>
      </c>
      <c r="E48" s="483" t="str">
        <f t="shared" si="5"/>
        <v/>
      </c>
      <c r="F48" s="431" t="str">
        <f t="shared" si="6"/>
        <v/>
      </c>
      <c r="G48" s="431" t="str">
        <f t="shared" si="7"/>
        <v/>
      </c>
      <c r="H48" s="431" t="str">
        <f t="shared" si="8"/>
        <v/>
      </c>
      <c r="I48" s="434"/>
      <c r="J48" s="433"/>
      <c r="K48" s="134"/>
      <c r="L48" s="134"/>
      <c r="M48" s="134"/>
      <c r="AA48" s="77" t="str">
        <f>IF(AND('SD DATA Paste'!D47=""),"",'SD DATA Paste'!D47)</f>
        <v/>
      </c>
      <c r="AB48" s="77" t="str">
        <f>IF(AND('SD DATA Paste'!E47=""),"",'SD DATA Paste'!E47)</f>
        <v/>
      </c>
      <c r="AC48" s="77" t="str">
        <f>IF(AND('SD DATA Paste'!G47=""),"",'SD DATA Paste'!G47)</f>
        <v/>
      </c>
      <c r="AD48" s="77" t="str">
        <f>IF(AND('SD DATA Paste'!H47=""),"",'SD DATA Paste'!H47)</f>
        <v/>
      </c>
      <c r="AE48" s="77" t="str">
        <f>IF(AND('SD DATA Paste'!I47=""),"",'SD DATA Paste'!I47)</f>
        <v/>
      </c>
      <c r="AF48" s="77" t="str">
        <f>IF(AND('SD DATA Paste'!C47=""),"",IF(AND('SD DATA Paste'!C47="Girl"),"F",IF(AND('SD DATA Paste'!C47="Boy"),"M","")))</f>
        <v/>
      </c>
      <c r="AG48" s="77" t="str">
        <f>IF(AND('SD DATA Paste'!F47=""),"",'SD DATA Paste'!F47)</f>
        <v/>
      </c>
      <c r="AH48" s="77" t="str">
        <f>IF(AND('SD DATA Paste'!B47=""),"",'SD DATA Paste'!B47)</f>
        <v/>
      </c>
    </row>
    <row r="49" spans="1:34" ht="30" customHeight="1" thickTop="1" thickBot="1">
      <c r="A49" s="430" t="str">
        <f t="shared" si="2"/>
        <v/>
      </c>
      <c r="B49" s="431" t="str">
        <f t="shared" si="9"/>
        <v/>
      </c>
      <c r="C49" s="483" t="str">
        <f t="shared" si="3"/>
        <v/>
      </c>
      <c r="D49" s="483" t="str">
        <f t="shared" si="4"/>
        <v/>
      </c>
      <c r="E49" s="483" t="str">
        <f t="shared" si="5"/>
        <v/>
      </c>
      <c r="F49" s="431" t="str">
        <f t="shared" si="6"/>
        <v/>
      </c>
      <c r="G49" s="431" t="str">
        <f t="shared" si="7"/>
        <v/>
      </c>
      <c r="H49" s="431" t="str">
        <f t="shared" si="8"/>
        <v/>
      </c>
      <c r="I49" s="434"/>
      <c r="J49" s="433"/>
      <c r="K49" s="134"/>
      <c r="L49" s="134"/>
      <c r="M49" s="134"/>
      <c r="AA49" s="77" t="str">
        <f>IF(AND('SD DATA Paste'!D48=""),"",'SD DATA Paste'!D48)</f>
        <v/>
      </c>
      <c r="AB49" s="77" t="str">
        <f>IF(AND('SD DATA Paste'!E48=""),"",'SD DATA Paste'!E48)</f>
        <v/>
      </c>
      <c r="AC49" s="77" t="str">
        <f>IF(AND('SD DATA Paste'!G48=""),"",'SD DATA Paste'!G48)</f>
        <v/>
      </c>
      <c r="AD49" s="77" t="str">
        <f>IF(AND('SD DATA Paste'!H48=""),"",'SD DATA Paste'!H48)</f>
        <v/>
      </c>
      <c r="AE49" s="77" t="str">
        <f>IF(AND('SD DATA Paste'!I48=""),"",'SD DATA Paste'!I48)</f>
        <v/>
      </c>
      <c r="AF49" s="77" t="str">
        <f>IF(AND('SD DATA Paste'!C48=""),"",IF(AND('SD DATA Paste'!C48="Girl"),"F",IF(AND('SD DATA Paste'!C48="Boy"),"M","")))</f>
        <v/>
      </c>
      <c r="AG49" s="77" t="str">
        <f>IF(AND('SD DATA Paste'!F48=""),"",'SD DATA Paste'!F48)</f>
        <v/>
      </c>
      <c r="AH49" s="77" t="str">
        <f>IF(AND('SD DATA Paste'!B48=""),"",'SD DATA Paste'!B48)</f>
        <v/>
      </c>
    </row>
    <row r="50" spans="1:34" ht="30" customHeight="1" thickTop="1" thickBot="1">
      <c r="A50" s="430" t="str">
        <f t="shared" si="2"/>
        <v/>
      </c>
      <c r="B50" s="431" t="str">
        <f t="shared" si="9"/>
        <v/>
      </c>
      <c r="C50" s="483" t="str">
        <f t="shared" si="3"/>
        <v/>
      </c>
      <c r="D50" s="483" t="str">
        <f t="shared" si="4"/>
        <v/>
      </c>
      <c r="E50" s="483" t="str">
        <f t="shared" si="5"/>
        <v/>
      </c>
      <c r="F50" s="431" t="str">
        <f t="shared" si="6"/>
        <v/>
      </c>
      <c r="G50" s="431" t="str">
        <f t="shared" si="7"/>
        <v/>
      </c>
      <c r="H50" s="431" t="str">
        <f t="shared" si="8"/>
        <v/>
      </c>
      <c r="I50" s="434"/>
      <c r="J50" s="433"/>
      <c r="K50" s="134"/>
      <c r="L50" s="134"/>
      <c r="M50" s="134"/>
      <c r="AA50" s="77" t="str">
        <f>IF(AND('SD DATA Paste'!D49=""),"",'SD DATA Paste'!D49)</f>
        <v/>
      </c>
      <c r="AB50" s="77" t="str">
        <f>IF(AND('SD DATA Paste'!E49=""),"",'SD DATA Paste'!E49)</f>
        <v/>
      </c>
      <c r="AC50" s="77" t="str">
        <f>IF(AND('SD DATA Paste'!G49=""),"",'SD DATA Paste'!G49)</f>
        <v/>
      </c>
      <c r="AD50" s="77" t="str">
        <f>IF(AND('SD DATA Paste'!H49=""),"",'SD DATA Paste'!H49)</f>
        <v/>
      </c>
      <c r="AE50" s="77" t="str">
        <f>IF(AND('SD DATA Paste'!I49=""),"",'SD DATA Paste'!I49)</f>
        <v/>
      </c>
      <c r="AF50" s="77" t="str">
        <f>IF(AND('SD DATA Paste'!C49=""),"",IF(AND('SD DATA Paste'!C49="Girl"),"F",IF(AND('SD DATA Paste'!C49="Boy"),"M","")))</f>
        <v/>
      </c>
      <c r="AG50" s="77" t="str">
        <f>IF(AND('SD DATA Paste'!F49=""),"",'SD DATA Paste'!F49)</f>
        <v/>
      </c>
      <c r="AH50" s="77" t="str">
        <f>IF(AND('SD DATA Paste'!B49=""),"",'SD DATA Paste'!B49)</f>
        <v/>
      </c>
    </row>
    <row r="51" spans="1:34" ht="30" customHeight="1" thickTop="1" thickBot="1">
      <c r="A51" s="430" t="str">
        <f t="shared" si="2"/>
        <v/>
      </c>
      <c r="B51" s="431" t="str">
        <f t="shared" si="9"/>
        <v/>
      </c>
      <c r="C51" s="483" t="str">
        <f t="shared" si="3"/>
        <v/>
      </c>
      <c r="D51" s="483" t="str">
        <f t="shared" si="4"/>
        <v/>
      </c>
      <c r="E51" s="483" t="str">
        <f t="shared" si="5"/>
        <v/>
      </c>
      <c r="F51" s="431" t="str">
        <f t="shared" si="6"/>
        <v/>
      </c>
      <c r="G51" s="431" t="str">
        <f t="shared" si="7"/>
        <v/>
      </c>
      <c r="H51" s="431" t="str">
        <f t="shared" si="8"/>
        <v/>
      </c>
      <c r="I51" s="434"/>
      <c r="J51" s="433"/>
      <c r="K51" s="134"/>
      <c r="L51" s="134"/>
      <c r="M51" s="134"/>
      <c r="AA51" s="77" t="str">
        <f>IF(AND('SD DATA Paste'!D50=""),"",'SD DATA Paste'!D50)</f>
        <v/>
      </c>
      <c r="AB51" s="77" t="str">
        <f>IF(AND('SD DATA Paste'!E50=""),"",'SD DATA Paste'!E50)</f>
        <v/>
      </c>
      <c r="AC51" s="77" t="str">
        <f>IF(AND('SD DATA Paste'!G50=""),"",'SD DATA Paste'!G50)</f>
        <v/>
      </c>
      <c r="AD51" s="77" t="str">
        <f>IF(AND('SD DATA Paste'!H50=""),"",'SD DATA Paste'!H50)</f>
        <v/>
      </c>
      <c r="AE51" s="77" t="str">
        <f>IF(AND('SD DATA Paste'!I50=""),"",'SD DATA Paste'!I50)</f>
        <v/>
      </c>
      <c r="AF51" s="77" t="str">
        <f>IF(AND('SD DATA Paste'!C50=""),"",IF(AND('SD DATA Paste'!C50="Girl"),"F",IF(AND('SD DATA Paste'!C50="Boy"),"M","")))</f>
        <v/>
      </c>
      <c r="AG51" s="77" t="str">
        <f>IF(AND('SD DATA Paste'!F50=""),"",'SD DATA Paste'!F50)</f>
        <v/>
      </c>
      <c r="AH51" s="77" t="str">
        <f>IF(AND('SD DATA Paste'!B50=""),"",'SD DATA Paste'!B50)</f>
        <v/>
      </c>
    </row>
    <row r="52" spans="1:34" ht="30" customHeight="1" thickTop="1" thickBot="1">
      <c r="A52" s="430" t="str">
        <f t="shared" si="2"/>
        <v/>
      </c>
      <c r="B52" s="431" t="str">
        <f t="shared" si="9"/>
        <v/>
      </c>
      <c r="C52" s="483" t="str">
        <f t="shared" si="3"/>
        <v/>
      </c>
      <c r="D52" s="483" t="str">
        <f t="shared" si="4"/>
        <v/>
      </c>
      <c r="E52" s="483" t="str">
        <f t="shared" si="5"/>
        <v/>
      </c>
      <c r="F52" s="431" t="str">
        <f t="shared" si="6"/>
        <v/>
      </c>
      <c r="G52" s="431" t="str">
        <f t="shared" si="7"/>
        <v/>
      </c>
      <c r="H52" s="431" t="str">
        <f t="shared" si="8"/>
        <v/>
      </c>
      <c r="I52" s="434"/>
      <c r="J52" s="433"/>
      <c r="K52" s="134"/>
      <c r="L52" s="134"/>
      <c r="M52" s="134"/>
      <c r="AA52" s="77" t="str">
        <f>IF(AND('SD DATA Paste'!D51=""),"",'SD DATA Paste'!D51)</f>
        <v/>
      </c>
      <c r="AB52" s="77" t="str">
        <f>IF(AND('SD DATA Paste'!E51=""),"",'SD DATA Paste'!E51)</f>
        <v/>
      </c>
      <c r="AC52" s="77" t="str">
        <f>IF(AND('SD DATA Paste'!G51=""),"",'SD DATA Paste'!G51)</f>
        <v/>
      </c>
      <c r="AD52" s="77" t="str">
        <f>IF(AND('SD DATA Paste'!H51=""),"",'SD DATA Paste'!H51)</f>
        <v/>
      </c>
      <c r="AE52" s="77" t="str">
        <f>IF(AND('SD DATA Paste'!I51=""),"",'SD DATA Paste'!I51)</f>
        <v/>
      </c>
      <c r="AF52" s="77" t="str">
        <f>IF(AND('SD DATA Paste'!C51=""),"",IF(AND('SD DATA Paste'!C51="Girl"),"F",IF(AND('SD DATA Paste'!C51="Boy"),"M","")))</f>
        <v/>
      </c>
      <c r="AG52" s="77" t="str">
        <f>IF(AND('SD DATA Paste'!F51=""),"",'SD DATA Paste'!F51)</f>
        <v/>
      </c>
      <c r="AH52" s="77" t="str">
        <f>IF(AND('SD DATA Paste'!B51=""),"",'SD DATA Paste'!B51)</f>
        <v/>
      </c>
    </row>
    <row r="53" spans="1:34" ht="30" customHeight="1" thickTop="1" thickBot="1">
      <c r="A53" s="430" t="str">
        <f t="shared" si="2"/>
        <v/>
      </c>
      <c r="B53" s="431" t="str">
        <f t="shared" si="9"/>
        <v/>
      </c>
      <c r="C53" s="483" t="str">
        <f t="shared" si="3"/>
        <v/>
      </c>
      <c r="D53" s="483" t="str">
        <f t="shared" si="4"/>
        <v/>
      </c>
      <c r="E53" s="483" t="str">
        <f t="shared" si="5"/>
        <v/>
      </c>
      <c r="F53" s="431" t="str">
        <f t="shared" si="6"/>
        <v/>
      </c>
      <c r="G53" s="431" t="str">
        <f t="shared" si="7"/>
        <v/>
      </c>
      <c r="H53" s="431" t="str">
        <f t="shared" si="8"/>
        <v/>
      </c>
      <c r="I53" s="434"/>
      <c r="J53" s="433"/>
      <c r="K53" s="134"/>
      <c r="L53" s="134"/>
      <c r="M53" s="134"/>
      <c r="AA53" s="77" t="str">
        <f>IF(AND('SD DATA Paste'!D52=""),"",'SD DATA Paste'!D52)</f>
        <v/>
      </c>
      <c r="AB53" s="77" t="str">
        <f>IF(AND('SD DATA Paste'!E52=""),"",'SD DATA Paste'!E52)</f>
        <v/>
      </c>
      <c r="AC53" s="77" t="str">
        <f>IF(AND('SD DATA Paste'!G52=""),"",'SD DATA Paste'!G52)</f>
        <v/>
      </c>
      <c r="AD53" s="77" t="str">
        <f>IF(AND('SD DATA Paste'!H52=""),"",'SD DATA Paste'!H52)</f>
        <v/>
      </c>
      <c r="AE53" s="77" t="str">
        <f>IF(AND('SD DATA Paste'!I52=""),"",'SD DATA Paste'!I52)</f>
        <v/>
      </c>
      <c r="AF53" s="77" t="str">
        <f>IF(AND('SD DATA Paste'!C52=""),"",IF(AND('SD DATA Paste'!C52="Girl"),"F",IF(AND('SD DATA Paste'!C52="Boy"),"M","")))</f>
        <v/>
      </c>
      <c r="AG53" s="77" t="str">
        <f>IF(AND('SD DATA Paste'!F52=""),"",'SD DATA Paste'!F52)</f>
        <v/>
      </c>
      <c r="AH53" s="77" t="str">
        <f>IF(AND('SD DATA Paste'!B52=""),"",'SD DATA Paste'!B52)</f>
        <v/>
      </c>
    </row>
    <row r="54" spans="1:34" ht="30" customHeight="1" thickTop="1" thickBot="1">
      <c r="A54" s="430" t="str">
        <f t="shared" si="2"/>
        <v/>
      </c>
      <c r="B54" s="431" t="str">
        <f t="shared" si="9"/>
        <v/>
      </c>
      <c r="C54" s="483" t="str">
        <f t="shared" si="3"/>
        <v/>
      </c>
      <c r="D54" s="483" t="str">
        <f t="shared" si="4"/>
        <v/>
      </c>
      <c r="E54" s="483" t="str">
        <f t="shared" si="5"/>
        <v/>
      </c>
      <c r="F54" s="431" t="str">
        <f t="shared" si="6"/>
        <v/>
      </c>
      <c r="G54" s="431" t="str">
        <f t="shared" si="7"/>
        <v/>
      </c>
      <c r="H54" s="431" t="str">
        <f t="shared" si="8"/>
        <v/>
      </c>
      <c r="I54" s="434"/>
      <c r="J54" s="433"/>
      <c r="K54" s="134"/>
      <c r="L54" s="134"/>
      <c r="M54" s="134"/>
      <c r="AA54" s="77" t="str">
        <f>IF(AND('SD DATA Paste'!D53=""),"",'SD DATA Paste'!D53)</f>
        <v/>
      </c>
      <c r="AB54" s="77" t="str">
        <f>IF(AND('SD DATA Paste'!E53=""),"",'SD DATA Paste'!E53)</f>
        <v/>
      </c>
      <c r="AC54" s="77" t="str">
        <f>IF(AND('SD DATA Paste'!G53=""),"",'SD DATA Paste'!G53)</f>
        <v/>
      </c>
      <c r="AD54" s="77" t="str">
        <f>IF(AND('SD DATA Paste'!H53=""),"",'SD DATA Paste'!H53)</f>
        <v/>
      </c>
      <c r="AE54" s="77" t="str">
        <f>IF(AND('SD DATA Paste'!I53=""),"",'SD DATA Paste'!I53)</f>
        <v/>
      </c>
      <c r="AF54" s="77" t="str">
        <f>IF(AND('SD DATA Paste'!C53=""),"",IF(AND('SD DATA Paste'!C53="Girl"),"F",IF(AND('SD DATA Paste'!C53="Boy"),"M","")))</f>
        <v/>
      </c>
      <c r="AG54" s="77" t="str">
        <f>IF(AND('SD DATA Paste'!F53=""),"",'SD DATA Paste'!F53)</f>
        <v/>
      </c>
      <c r="AH54" s="77" t="str">
        <f>IF(AND('SD DATA Paste'!B53=""),"",'SD DATA Paste'!B53)</f>
        <v/>
      </c>
    </row>
    <row r="55" spans="1:34" ht="30" customHeight="1" thickTop="1" thickBot="1">
      <c r="A55" s="430" t="str">
        <f t="shared" si="2"/>
        <v/>
      </c>
      <c r="B55" s="431" t="str">
        <f t="shared" si="9"/>
        <v/>
      </c>
      <c r="C55" s="483" t="str">
        <f t="shared" si="3"/>
        <v/>
      </c>
      <c r="D55" s="483" t="str">
        <f t="shared" si="4"/>
        <v/>
      </c>
      <c r="E55" s="483" t="str">
        <f t="shared" si="5"/>
        <v/>
      </c>
      <c r="F55" s="431" t="str">
        <f t="shared" si="6"/>
        <v/>
      </c>
      <c r="G55" s="431" t="str">
        <f t="shared" si="7"/>
        <v/>
      </c>
      <c r="H55" s="431" t="str">
        <f t="shared" si="8"/>
        <v/>
      </c>
      <c r="I55" s="434"/>
      <c r="J55" s="433"/>
      <c r="K55" s="134"/>
      <c r="L55" s="134"/>
      <c r="M55" s="134"/>
      <c r="AA55" s="77" t="str">
        <f>IF(AND('SD DATA Paste'!D54=""),"",'SD DATA Paste'!D54)</f>
        <v/>
      </c>
      <c r="AB55" s="77" t="str">
        <f>IF(AND('SD DATA Paste'!E54=""),"",'SD DATA Paste'!E54)</f>
        <v/>
      </c>
      <c r="AC55" s="77" t="str">
        <f>IF(AND('SD DATA Paste'!G54=""),"",'SD DATA Paste'!G54)</f>
        <v/>
      </c>
      <c r="AD55" s="77" t="str">
        <f>IF(AND('SD DATA Paste'!H54=""),"",'SD DATA Paste'!H54)</f>
        <v/>
      </c>
      <c r="AE55" s="77" t="str">
        <f>IF(AND('SD DATA Paste'!I54=""),"",'SD DATA Paste'!I54)</f>
        <v/>
      </c>
      <c r="AF55" s="77" t="str">
        <f>IF(AND('SD DATA Paste'!C54=""),"",IF(AND('SD DATA Paste'!C54="Girl"),"F",IF(AND('SD DATA Paste'!C54="Boy"),"M","")))</f>
        <v/>
      </c>
      <c r="AG55" s="77" t="str">
        <f>IF(AND('SD DATA Paste'!F54=""),"",'SD DATA Paste'!F54)</f>
        <v/>
      </c>
      <c r="AH55" s="77" t="str">
        <f>IF(AND('SD DATA Paste'!B54=""),"",'SD DATA Paste'!B54)</f>
        <v/>
      </c>
    </row>
    <row r="56" spans="1:34" ht="30" customHeight="1" thickTop="1" thickBot="1">
      <c r="A56" s="430" t="str">
        <f t="shared" si="2"/>
        <v/>
      </c>
      <c r="B56" s="431" t="str">
        <f t="shared" si="9"/>
        <v/>
      </c>
      <c r="C56" s="483" t="str">
        <f t="shared" si="3"/>
        <v/>
      </c>
      <c r="D56" s="483" t="str">
        <f t="shared" si="4"/>
        <v/>
      </c>
      <c r="E56" s="483" t="str">
        <f t="shared" si="5"/>
        <v/>
      </c>
      <c r="F56" s="431" t="str">
        <f t="shared" si="6"/>
        <v/>
      </c>
      <c r="G56" s="431" t="str">
        <f t="shared" si="7"/>
        <v/>
      </c>
      <c r="H56" s="431" t="str">
        <f t="shared" si="8"/>
        <v/>
      </c>
      <c r="I56" s="434"/>
      <c r="J56" s="433"/>
      <c r="K56" s="134"/>
      <c r="L56" s="134"/>
      <c r="M56" s="134"/>
      <c r="AA56" s="77" t="str">
        <f>IF(AND('SD DATA Paste'!D55=""),"",'SD DATA Paste'!D55)</f>
        <v/>
      </c>
      <c r="AB56" s="77" t="str">
        <f>IF(AND('SD DATA Paste'!E55=""),"",'SD DATA Paste'!E55)</f>
        <v/>
      </c>
      <c r="AC56" s="77" t="str">
        <f>IF(AND('SD DATA Paste'!G55=""),"",'SD DATA Paste'!G55)</f>
        <v/>
      </c>
      <c r="AD56" s="77" t="str">
        <f>IF(AND('SD DATA Paste'!H55=""),"",'SD DATA Paste'!H55)</f>
        <v/>
      </c>
      <c r="AE56" s="77" t="str">
        <f>IF(AND('SD DATA Paste'!I55=""),"",'SD DATA Paste'!I55)</f>
        <v/>
      </c>
      <c r="AF56" s="77" t="str">
        <f>IF(AND('SD DATA Paste'!C55=""),"",IF(AND('SD DATA Paste'!C55="Girl"),"F",IF(AND('SD DATA Paste'!C55="Boy"),"M","")))</f>
        <v/>
      </c>
      <c r="AG56" s="77" t="str">
        <f>IF(AND('SD DATA Paste'!F55=""),"",'SD DATA Paste'!F55)</f>
        <v/>
      </c>
      <c r="AH56" s="77" t="str">
        <f>IF(AND('SD DATA Paste'!B55=""),"",'SD DATA Paste'!B55)</f>
        <v/>
      </c>
    </row>
    <row r="57" spans="1:34" ht="30" customHeight="1" thickTop="1" thickBot="1">
      <c r="A57" s="430" t="str">
        <f t="shared" si="2"/>
        <v/>
      </c>
      <c r="B57" s="431" t="str">
        <f t="shared" si="9"/>
        <v/>
      </c>
      <c r="C57" s="483" t="str">
        <f t="shared" si="3"/>
        <v/>
      </c>
      <c r="D57" s="483" t="str">
        <f t="shared" si="4"/>
        <v/>
      </c>
      <c r="E57" s="483" t="str">
        <f t="shared" si="5"/>
        <v/>
      </c>
      <c r="F57" s="431" t="str">
        <f t="shared" si="6"/>
        <v/>
      </c>
      <c r="G57" s="431" t="str">
        <f t="shared" si="7"/>
        <v/>
      </c>
      <c r="H57" s="431" t="str">
        <f t="shared" si="8"/>
        <v/>
      </c>
      <c r="I57" s="434"/>
      <c r="J57" s="433"/>
      <c r="K57" s="134"/>
      <c r="L57" s="134"/>
      <c r="M57" s="134"/>
      <c r="AA57" s="77" t="str">
        <f>IF(AND('SD DATA Paste'!D56=""),"",'SD DATA Paste'!D56)</f>
        <v/>
      </c>
      <c r="AB57" s="77" t="str">
        <f>IF(AND('SD DATA Paste'!E56=""),"",'SD DATA Paste'!E56)</f>
        <v/>
      </c>
      <c r="AC57" s="77" t="str">
        <f>IF(AND('SD DATA Paste'!G56=""),"",'SD DATA Paste'!G56)</f>
        <v/>
      </c>
      <c r="AD57" s="77" t="str">
        <f>IF(AND('SD DATA Paste'!H56=""),"",'SD DATA Paste'!H56)</f>
        <v/>
      </c>
      <c r="AE57" s="77" t="str">
        <f>IF(AND('SD DATA Paste'!I56=""),"",'SD DATA Paste'!I56)</f>
        <v/>
      </c>
      <c r="AF57" s="77" t="str">
        <f>IF(AND('SD DATA Paste'!C56=""),"",IF(AND('SD DATA Paste'!C56="Girl"),"F",IF(AND('SD DATA Paste'!C56="Boy"),"M","")))</f>
        <v/>
      </c>
      <c r="AG57" s="77" t="str">
        <f>IF(AND('SD DATA Paste'!F56=""),"",'SD DATA Paste'!F56)</f>
        <v/>
      </c>
      <c r="AH57" s="77" t="str">
        <f>IF(AND('SD DATA Paste'!B56=""),"",'SD DATA Paste'!B56)</f>
        <v/>
      </c>
    </row>
    <row r="58" spans="1:34" ht="30" customHeight="1" thickTop="1" thickBot="1">
      <c r="A58" s="430" t="str">
        <f t="shared" si="2"/>
        <v/>
      </c>
      <c r="B58" s="431" t="str">
        <f t="shared" si="9"/>
        <v/>
      </c>
      <c r="C58" s="483" t="str">
        <f t="shared" si="3"/>
        <v/>
      </c>
      <c r="D58" s="483" t="str">
        <f t="shared" si="4"/>
        <v/>
      </c>
      <c r="E58" s="483" t="str">
        <f t="shared" si="5"/>
        <v/>
      </c>
      <c r="F58" s="431" t="str">
        <f t="shared" si="6"/>
        <v/>
      </c>
      <c r="G58" s="431" t="str">
        <f t="shared" si="7"/>
        <v/>
      </c>
      <c r="H58" s="431" t="str">
        <f t="shared" si="8"/>
        <v/>
      </c>
      <c r="I58" s="434"/>
      <c r="J58" s="433"/>
      <c r="K58" s="134"/>
      <c r="L58" s="134"/>
      <c r="M58" s="134"/>
      <c r="AA58" s="77" t="str">
        <f>IF(AND('SD DATA Paste'!D57=""),"",'SD DATA Paste'!D57)</f>
        <v/>
      </c>
      <c r="AB58" s="77" t="str">
        <f>IF(AND('SD DATA Paste'!E57=""),"",'SD DATA Paste'!E57)</f>
        <v/>
      </c>
      <c r="AC58" s="77" t="str">
        <f>IF(AND('SD DATA Paste'!G57=""),"",'SD DATA Paste'!G57)</f>
        <v/>
      </c>
      <c r="AD58" s="77" t="str">
        <f>IF(AND('SD DATA Paste'!H57=""),"",'SD DATA Paste'!H57)</f>
        <v/>
      </c>
      <c r="AE58" s="77" t="str">
        <f>IF(AND('SD DATA Paste'!I57=""),"",'SD DATA Paste'!I57)</f>
        <v/>
      </c>
      <c r="AF58" s="77" t="str">
        <f>IF(AND('SD DATA Paste'!C57=""),"",IF(AND('SD DATA Paste'!C57="Girl"),"F",IF(AND('SD DATA Paste'!C57="Boy"),"M","")))</f>
        <v/>
      </c>
      <c r="AG58" s="77" t="str">
        <f>IF(AND('SD DATA Paste'!F57=""),"",'SD DATA Paste'!F57)</f>
        <v/>
      </c>
      <c r="AH58" s="77" t="str">
        <f>IF(AND('SD DATA Paste'!B57=""),"",'SD DATA Paste'!B57)</f>
        <v/>
      </c>
    </row>
    <row r="59" spans="1:34" ht="30" customHeight="1" thickTop="1" thickBot="1">
      <c r="A59" s="430" t="str">
        <f t="shared" si="2"/>
        <v/>
      </c>
      <c r="B59" s="431" t="str">
        <f t="shared" si="9"/>
        <v/>
      </c>
      <c r="C59" s="483" t="str">
        <f t="shared" si="3"/>
        <v/>
      </c>
      <c r="D59" s="483" t="str">
        <f t="shared" si="4"/>
        <v/>
      </c>
      <c r="E59" s="483" t="str">
        <f t="shared" si="5"/>
        <v/>
      </c>
      <c r="F59" s="431" t="str">
        <f t="shared" si="6"/>
        <v/>
      </c>
      <c r="G59" s="431" t="str">
        <f t="shared" si="7"/>
        <v/>
      </c>
      <c r="H59" s="431" t="str">
        <f t="shared" si="8"/>
        <v/>
      </c>
      <c r="I59" s="434"/>
      <c r="J59" s="433"/>
      <c r="K59" s="134"/>
      <c r="L59" s="134"/>
      <c r="M59" s="134"/>
      <c r="AA59" s="77" t="str">
        <f>IF(AND('SD DATA Paste'!D58=""),"",'SD DATA Paste'!D58)</f>
        <v/>
      </c>
      <c r="AB59" s="77" t="str">
        <f>IF(AND('SD DATA Paste'!E58=""),"",'SD DATA Paste'!E58)</f>
        <v/>
      </c>
      <c r="AC59" s="77" t="str">
        <f>IF(AND('SD DATA Paste'!G58=""),"",'SD DATA Paste'!G58)</f>
        <v/>
      </c>
      <c r="AD59" s="77" t="str">
        <f>IF(AND('SD DATA Paste'!H58=""),"",'SD DATA Paste'!H58)</f>
        <v/>
      </c>
      <c r="AE59" s="77" t="str">
        <f>IF(AND('SD DATA Paste'!I58=""),"",'SD DATA Paste'!I58)</f>
        <v/>
      </c>
      <c r="AF59" s="77" t="str">
        <f>IF(AND('SD DATA Paste'!C58=""),"",IF(AND('SD DATA Paste'!C58="Girl"),"F",IF(AND('SD DATA Paste'!C58="Boy"),"M","")))</f>
        <v/>
      </c>
      <c r="AG59" s="77" t="str">
        <f>IF(AND('SD DATA Paste'!F58=""),"",'SD DATA Paste'!F58)</f>
        <v/>
      </c>
      <c r="AH59" s="77" t="str">
        <f>IF(AND('SD DATA Paste'!B58=""),"",'SD DATA Paste'!B58)</f>
        <v/>
      </c>
    </row>
    <row r="60" spans="1:34" ht="30" customHeight="1" thickTop="1" thickBot="1">
      <c r="A60" s="430" t="str">
        <f t="shared" si="2"/>
        <v/>
      </c>
      <c r="B60" s="431" t="str">
        <f t="shared" si="9"/>
        <v/>
      </c>
      <c r="C60" s="483" t="str">
        <f t="shared" si="3"/>
        <v/>
      </c>
      <c r="D60" s="483" t="str">
        <f t="shared" si="4"/>
        <v/>
      </c>
      <c r="E60" s="483" t="str">
        <f t="shared" si="5"/>
        <v/>
      </c>
      <c r="F60" s="431" t="str">
        <f t="shared" si="6"/>
        <v/>
      </c>
      <c r="G60" s="431" t="str">
        <f t="shared" si="7"/>
        <v/>
      </c>
      <c r="H60" s="431" t="str">
        <f t="shared" si="8"/>
        <v/>
      </c>
      <c r="I60" s="434"/>
      <c r="J60" s="433"/>
      <c r="K60" s="134"/>
      <c r="L60" s="134"/>
      <c r="M60" s="134"/>
      <c r="AA60" s="77" t="str">
        <f>IF(AND('SD DATA Paste'!D59=""),"",'SD DATA Paste'!D59)</f>
        <v/>
      </c>
      <c r="AB60" s="77" t="str">
        <f>IF(AND('SD DATA Paste'!E59=""),"",'SD DATA Paste'!E59)</f>
        <v/>
      </c>
      <c r="AC60" s="77" t="str">
        <f>IF(AND('SD DATA Paste'!G59=""),"",'SD DATA Paste'!G59)</f>
        <v/>
      </c>
      <c r="AD60" s="77" t="str">
        <f>IF(AND('SD DATA Paste'!H59=""),"",'SD DATA Paste'!H59)</f>
        <v/>
      </c>
      <c r="AE60" s="77" t="str">
        <f>IF(AND('SD DATA Paste'!I59=""),"",'SD DATA Paste'!I59)</f>
        <v/>
      </c>
      <c r="AF60" s="77" t="str">
        <f>IF(AND('SD DATA Paste'!C59=""),"",IF(AND('SD DATA Paste'!C59="Girl"),"F",IF(AND('SD DATA Paste'!C59="Boy"),"M","")))</f>
        <v/>
      </c>
      <c r="AG60" s="77" t="str">
        <f>IF(AND('SD DATA Paste'!F59=""),"",'SD DATA Paste'!F59)</f>
        <v/>
      </c>
      <c r="AH60" s="77" t="str">
        <f>IF(AND('SD DATA Paste'!B59=""),"",'SD DATA Paste'!B59)</f>
        <v/>
      </c>
    </row>
    <row r="61" spans="1:34" ht="30" customHeight="1" thickTop="1" thickBot="1">
      <c r="A61" s="430" t="str">
        <f t="shared" si="2"/>
        <v/>
      </c>
      <c r="B61" s="431" t="str">
        <f t="shared" si="9"/>
        <v/>
      </c>
      <c r="C61" s="483" t="str">
        <f t="shared" si="3"/>
        <v/>
      </c>
      <c r="D61" s="483" t="str">
        <f t="shared" si="4"/>
        <v/>
      </c>
      <c r="E61" s="483" t="str">
        <f t="shared" si="5"/>
        <v/>
      </c>
      <c r="F61" s="431" t="str">
        <f t="shared" si="6"/>
        <v/>
      </c>
      <c r="G61" s="431" t="str">
        <f t="shared" si="7"/>
        <v/>
      </c>
      <c r="H61" s="431" t="str">
        <f t="shared" si="8"/>
        <v/>
      </c>
      <c r="I61" s="434"/>
      <c r="J61" s="433"/>
      <c r="K61" s="134"/>
      <c r="L61" s="134"/>
      <c r="M61" s="134"/>
      <c r="AA61" s="77" t="str">
        <f>IF(AND('SD DATA Paste'!D60=""),"",'SD DATA Paste'!D60)</f>
        <v/>
      </c>
      <c r="AB61" s="77" t="str">
        <f>IF(AND('SD DATA Paste'!E60=""),"",'SD DATA Paste'!E60)</f>
        <v/>
      </c>
      <c r="AC61" s="77" t="str">
        <f>IF(AND('SD DATA Paste'!G60=""),"",'SD DATA Paste'!G60)</f>
        <v/>
      </c>
      <c r="AD61" s="77" t="str">
        <f>IF(AND('SD DATA Paste'!H60=""),"",'SD DATA Paste'!H60)</f>
        <v/>
      </c>
      <c r="AE61" s="77" t="str">
        <f>IF(AND('SD DATA Paste'!I60=""),"",'SD DATA Paste'!I60)</f>
        <v/>
      </c>
      <c r="AF61" s="77" t="str">
        <f>IF(AND('SD DATA Paste'!C60=""),"",IF(AND('SD DATA Paste'!C60="Girl"),"F",IF(AND('SD DATA Paste'!C60="Boy"),"M","")))</f>
        <v/>
      </c>
      <c r="AG61" s="77" t="str">
        <f>IF(AND('SD DATA Paste'!F60=""),"",'SD DATA Paste'!F60)</f>
        <v/>
      </c>
      <c r="AH61" s="77" t="str">
        <f>IF(AND('SD DATA Paste'!B60=""),"",'SD DATA Paste'!B60)</f>
        <v/>
      </c>
    </row>
    <row r="62" spans="1:34" ht="30" customHeight="1" thickTop="1" thickBot="1">
      <c r="A62" s="430" t="str">
        <f t="shared" si="2"/>
        <v/>
      </c>
      <c r="B62" s="431" t="str">
        <f t="shared" si="9"/>
        <v/>
      </c>
      <c r="C62" s="483" t="str">
        <f t="shared" si="3"/>
        <v/>
      </c>
      <c r="D62" s="483" t="str">
        <f t="shared" si="4"/>
        <v/>
      </c>
      <c r="E62" s="483" t="str">
        <f t="shared" si="5"/>
        <v/>
      </c>
      <c r="F62" s="431" t="str">
        <f t="shared" si="6"/>
        <v/>
      </c>
      <c r="G62" s="431" t="str">
        <f t="shared" si="7"/>
        <v/>
      </c>
      <c r="H62" s="431" t="str">
        <f t="shared" si="8"/>
        <v/>
      </c>
      <c r="I62" s="434"/>
      <c r="J62" s="433"/>
      <c r="K62" s="134"/>
      <c r="L62" s="134"/>
      <c r="M62" s="134"/>
      <c r="AA62" s="77" t="str">
        <f>IF(AND('SD DATA Paste'!D61=""),"",'SD DATA Paste'!D61)</f>
        <v/>
      </c>
      <c r="AB62" s="77" t="str">
        <f>IF(AND('SD DATA Paste'!E61=""),"",'SD DATA Paste'!E61)</f>
        <v/>
      </c>
      <c r="AC62" s="77" t="str">
        <f>IF(AND('SD DATA Paste'!G61=""),"",'SD DATA Paste'!G61)</f>
        <v/>
      </c>
      <c r="AD62" s="77" t="str">
        <f>IF(AND('SD DATA Paste'!H61=""),"",'SD DATA Paste'!H61)</f>
        <v/>
      </c>
      <c r="AE62" s="77" t="str">
        <f>IF(AND('SD DATA Paste'!I61=""),"",'SD DATA Paste'!I61)</f>
        <v/>
      </c>
      <c r="AF62" s="77" t="str">
        <f>IF(AND('SD DATA Paste'!C61=""),"",IF(AND('SD DATA Paste'!C61="Girl"),"F",IF(AND('SD DATA Paste'!C61="Boy"),"M","")))</f>
        <v/>
      </c>
      <c r="AG62" s="77" t="str">
        <f>IF(AND('SD DATA Paste'!F61=""),"",'SD DATA Paste'!F61)</f>
        <v/>
      </c>
      <c r="AH62" s="77" t="str">
        <f>IF(AND('SD DATA Paste'!B61=""),"",'SD DATA Paste'!B61)</f>
        <v/>
      </c>
    </row>
    <row r="63" spans="1:34" ht="30" customHeight="1" thickTop="1" thickBot="1">
      <c r="A63" s="430" t="str">
        <f t="shared" si="2"/>
        <v/>
      </c>
      <c r="B63" s="431" t="str">
        <f t="shared" si="9"/>
        <v/>
      </c>
      <c r="C63" s="483" t="str">
        <f t="shared" si="3"/>
        <v/>
      </c>
      <c r="D63" s="483" t="str">
        <f t="shared" si="4"/>
        <v/>
      </c>
      <c r="E63" s="483" t="str">
        <f t="shared" si="5"/>
        <v/>
      </c>
      <c r="F63" s="431" t="str">
        <f t="shared" si="6"/>
        <v/>
      </c>
      <c r="G63" s="431" t="str">
        <f t="shared" si="7"/>
        <v/>
      </c>
      <c r="H63" s="431" t="str">
        <f t="shared" si="8"/>
        <v/>
      </c>
      <c r="I63" s="434"/>
      <c r="J63" s="433"/>
      <c r="K63" s="134"/>
      <c r="L63" s="134"/>
      <c r="M63" s="134"/>
      <c r="AA63" s="77" t="str">
        <f>IF(AND('SD DATA Paste'!D62=""),"",'SD DATA Paste'!D62)</f>
        <v/>
      </c>
      <c r="AB63" s="77" t="str">
        <f>IF(AND('SD DATA Paste'!E62=""),"",'SD DATA Paste'!E62)</f>
        <v/>
      </c>
      <c r="AC63" s="77" t="str">
        <f>IF(AND('SD DATA Paste'!G62=""),"",'SD DATA Paste'!G62)</f>
        <v/>
      </c>
      <c r="AD63" s="77" t="str">
        <f>IF(AND('SD DATA Paste'!H62=""),"",'SD DATA Paste'!H62)</f>
        <v/>
      </c>
      <c r="AE63" s="77" t="str">
        <f>IF(AND('SD DATA Paste'!I62=""),"",'SD DATA Paste'!I62)</f>
        <v/>
      </c>
      <c r="AF63" s="77" t="str">
        <f>IF(AND('SD DATA Paste'!C62=""),"",IF(AND('SD DATA Paste'!C62="Girl"),"F",IF(AND('SD DATA Paste'!C62="Boy"),"M","")))</f>
        <v/>
      </c>
      <c r="AG63" s="77" t="str">
        <f>IF(AND('SD DATA Paste'!F62=""),"",'SD DATA Paste'!F62)</f>
        <v/>
      </c>
      <c r="AH63" s="77" t="str">
        <f>IF(AND('SD DATA Paste'!B62=""),"",'SD DATA Paste'!B62)</f>
        <v/>
      </c>
    </row>
    <row r="64" spans="1:34" ht="30" customHeight="1" thickTop="1" thickBot="1">
      <c r="A64" s="430" t="str">
        <f t="shared" si="2"/>
        <v/>
      </c>
      <c r="B64" s="431" t="str">
        <f t="shared" si="9"/>
        <v/>
      </c>
      <c r="C64" s="483" t="str">
        <f t="shared" si="3"/>
        <v/>
      </c>
      <c r="D64" s="483" t="str">
        <f t="shared" si="4"/>
        <v/>
      </c>
      <c r="E64" s="483" t="str">
        <f t="shared" si="5"/>
        <v/>
      </c>
      <c r="F64" s="431" t="str">
        <f t="shared" si="6"/>
        <v/>
      </c>
      <c r="G64" s="431" t="str">
        <f t="shared" si="7"/>
        <v/>
      </c>
      <c r="H64" s="431" t="str">
        <f t="shared" si="8"/>
        <v/>
      </c>
      <c r="I64" s="434"/>
      <c r="J64" s="433"/>
      <c r="K64" s="134"/>
      <c r="L64" s="134"/>
      <c r="M64" s="134"/>
      <c r="AA64" s="77" t="str">
        <f>IF(AND('SD DATA Paste'!D63=""),"",'SD DATA Paste'!D63)</f>
        <v/>
      </c>
      <c r="AB64" s="77" t="str">
        <f>IF(AND('SD DATA Paste'!E63=""),"",'SD DATA Paste'!E63)</f>
        <v/>
      </c>
      <c r="AC64" s="77" t="str">
        <f>IF(AND('SD DATA Paste'!G63=""),"",'SD DATA Paste'!G63)</f>
        <v/>
      </c>
      <c r="AD64" s="77" t="str">
        <f>IF(AND('SD DATA Paste'!H63=""),"",'SD DATA Paste'!H63)</f>
        <v/>
      </c>
      <c r="AE64" s="77" t="str">
        <f>IF(AND('SD DATA Paste'!I63=""),"",'SD DATA Paste'!I63)</f>
        <v/>
      </c>
      <c r="AF64" s="77" t="str">
        <f>IF(AND('SD DATA Paste'!C63=""),"",IF(AND('SD DATA Paste'!C63="Girl"),"F",IF(AND('SD DATA Paste'!C63="Boy"),"M","")))</f>
        <v/>
      </c>
      <c r="AG64" s="77" t="str">
        <f>IF(AND('SD DATA Paste'!F63=""),"",'SD DATA Paste'!F63)</f>
        <v/>
      </c>
      <c r="AH64" s="77" t="str">
        <f>IF(AND('SD DATA Paste'!B63=""),"",'SD DATA Paste'!B63)</f>
        <v/>
      </c>
    </row>
    <row r="65" spans="1:34" ht="30" customHeight="1" thickTop="1" thickBot="1">
      <c r="A65" s="430" t="str">
        <f t="shared" si="2"/>
        <v/>
      </c>
      <c r="B65" s="431" t="str">
        <f t="shared" si="9"/>
        <v/>
      </c>
      <c r="C65" s="483" t="str">
        <f t="shared" si="3"/>
        <v/>
      </c>
      <c r="D65" s="483" t="str">
        <f t="shared" si="4"/>
        <v/>
      </c>
      <c r="E65" s="483" t="str">
        <f t="shared" si="5"/>
        <v/>
      </c>
      <c r="F65" s="431" t="str">
        <f t="shared" si="6"/>
        <v/>
      </c>
      <c r="G65" s="431" t="str">
        <f t="shared" si="7"/>
        <v/>
      </c>
      <c r="H65" s="431" t="str">
        <f t="shared" si="8"/>
        <v/>
      </c>
      <c r="I65" s="434"/>
      <c r="J65" s="433"/>
      <c r="K65" s="134"/>
      <c r="L65" s="134"/>
      <c r="M65" s="134"/>
      <c r="AA65" s="77" t="str">
        <f>IF(AND('SD DATA Paste'!D64=""),"",'SD DATA Paste'!D64)</f>
        <v/>
      </c>
      <c r="AB65" s="77" t="str">
        <f>IF(AND('SD DATA Paste'!E64=""),"",'SD DATA Paste'!E64)</f>
        <v/>
      </c>
      <c r="AC65" s="77" t="str">
        <f>IF(AND('SD DATA Paste'!G64=""),"",'SD DATA Paste'!G64)</f>
        <v/>
      </c>
      <c r="AD65" s="77" t="str">
        <f>IF(AND('SD DATA Paste'!H64=""),"",'SD DATA Paste'!H64)</f>
        <v/>
      </c>
      <c r="AE65" s="77" t="str">
        <f>IF(AND('SD DATA Paste'!I64=""),"",'SD DATA Paste'!I64)</f>
        <v/>
      </c>
      <c r="AF65" s="77" t="str">
        <f>IF(AND('SD DATA Paste'!C64=""),"",IF(AND('SD DATA Paste'!C64="Girl"),"F",IF(AND('SD DATA Paste'!C64="Boy"),"M","")))</f>
        <v/>
      </c>
      <c r="AG65" s="77" t="str">
        <f>IF(AND('SD DATA Paste'!F64=""),"",'SD DATA Paste'!F64)</f>
        <v/>
      </c>
      <c r="AH65" s="77" t="str">
        <f>IF(AND('SD DATA Paste'!B64=""),"",'SD DATA Paste'!B64)</f>
        <v/>
      </c>
    </row>
    <row r="66" spans="1:34" ht="30" customHeight="1" thickTop="1" thickBot="1">
      <c r="A66" s="430" t="str">
        <f t="shared" si="2"/>
        <v/>
      </c>
      <c r="B66" s="431" t="str">
        <f t="shared" si="9"/>
        <v/>
      </c>
      <c r="C66" s="483" t="str">
        <f t="shared" si="3"/>
        <v/>
      </c>
      <c r="D66" s="483" t="str">
        <f t="shared" si="4"/>
        <v/>
      </c>
      <c r="E66" s="483" t="str">
        <f t="shared" si="5"/>
        <v/>
      </c>
      <c r="F66" s="431" t="str">
        <f t="shared" si="6"/>
        <v/>
      </c>
      <c r="G66" s="431" t="str">
        <f t="shared" si="7"/>
        <v/>
      </c>
      <c r="H66" s="431" t="str">
        <f t="shared" si="8"/>
        <v/>
      </c>
      <c r="I66" s="434"/>
      <c r="J66" s="433"/>
      <c r="K66" s="134"/>
      <c r="L66" s="134"/>
      <c r="M66" s="134"/>
      <c r="AA66" s="77" t="str">
        <f>IF(AND('SD DATA Paste'!D65=""),"",'SD DATA Paste'!D65)</f>
        <v/>
      </c>
      <c r="AB66" s="77" t="str">
        <f>IF(AND('SD DATA Paste'!E65=""),"",'SD DATA Paste'!E65)</f>
        <v/>
      </c>
      <c r="AC66" s="77" t="str">
        <f>IF(AND('SD DATA Paste'!G65=""),"",'SD DATA Paste'!G65)</f>
        <v/>
      </c>
      <c r="AD66" s="77" t="str">
        <f>IF(AND('SD DATA Paste'!H65=""),"",'SD DATA Paste'!H65)</f>
        <v/>
      </c>
      <c r="AE66" s="77" t="str">
        <f>IF(AND('SD DATA Paste'!I65=""),"",'SD DATA Paste'!I65)</f>
        <v/>
      </c>
      <c r="AF66" s="77" t="str">
        <f>IF(AND('SD DATA Paste'!C65=""),"",IF(AND('SD DATA Paste'!C65="Girl"),"F",IF(AND('SD DATA Paste'!C65="Boy"),"M","")))</f>
        <v/>
      </c>
      <c r="AG66" s="77" t="str">
        <f>IF(AND('SD DATA Paste'!F65=""),"",'SD DATA Paste'!F65)</f>
        <v/>
      </c>
      <c r="AH66" s="77" t="str">
        <f>IF(AND('SD DATA Paste'!B65=""),"",'SD DATA Paste'!B65)</f>
        <v/>
      </c>
    </row>
    <row r="67" spans="1:34" ht="30" customHeight="1" thickTop="1" thickBot="1">
      <c r="A67" s="430" t="str">
        <f t="shared" si="2"/>
        <v/>
      </c>
      <c r="B67" s="431" t="str">
        <f t="shared" si="9"/>
        <v/>
      </c>
      <c r="C67" s="483" t="str">
        <f t="shared" si="3"/>
        <v/>
      </c>
      <c r="D67" s="483" t="str">
        <f t="shared" si="4"/>
        <v/>
      </c>
      <c r="E67" s="483" t="str">
        <f t="shared" si="5"/>
        <v/>
      </c>
      <c r="F67" s="431" t="str">
        <f t="shared" si="6"/>
        <v/>
      </c>
      <c r="G67" s="431" t="str">
        <f t="shared" si="7"/>
        <v/>
      </c>
      <c r="H67" s="431" t="str">
        <f t="shared" si="8"/>
        <v/>
      </c>
      <c r="I67" s="434"/>
      <c r="J67" s="433"/>
      <c r="K67" s="134"/>
      <c r="L67" s="134"/>
      <c r="M67" s="134"/>
      <c r="AA67" s="77" t="str">
        <f>IF(AND('SD DATA Paste'!D66=""),"",'SD DATA Paste'!D66)</f>
        <v/>
      </c>
      <c r="AB67" s="77" t="str">
        <f>IF(AND('SD DATA Paste'!E66=""),"",'SD DATA Paste'!E66)</f>
        <v/>
      </c>
      <c r="AC67" s="77" t="str">
        <f>IF(AND('SD DATA Paste'!G66=""),"",'SD DATA Paste'!G66)</f>
        <v/>
      </c>
      <c r="AD67" s="77" t="str">
        <f>IF(AND('SD DATA Paste'!H66=""),"",'SD DATA Paste'!H66)</f>
        <v/>
      </c>
      <c r="AE67" s="77" t="str">
        <f>IF(AND('SD DATA Paste'!I66=""),"",'SD DATA Paste'!I66)</f>
        <v/>
      </c>
      <c r="AF67" s="77" t="str">
        <f>IF(AND('SD DATA Paste'!C66=""),"",IF(AND('SD DATA Paste'!C66="Girl"),"F",IF(AND('SD DATA Paste'!C66="Boy"),"M","")))</f>
        <v/>
      </c>
      <c r="AG67" s="77" t="str">
        <f>IF(AND('SD DATA Paste'!F66=""),"",'SD DATA Paste'!F66)</f>
        <v/>
      </c>
      <c r="AH67" s="77" t="str">
        <f>IF(AND('SD DATA Paste'!B66=""),"",'SD DATA Paste'!B66)</f>
        <v/>
      </c>
    </row>
    <row r="68" spans="1:34" ht="30" customHeight="1" thickTop="1" thickBot="1">
      <c r="A68" s="430" t="str">
        <f t="shared" ref="A68:A102" si="10">IF(AND(AA68=""),"",VALUE(AA68))</f>
        <v/>
      </c>
      <c r="B68" s="431" t="str">
        <f t="shared" si="9"/>
        <v/>
      </c>
      <c r="C68" s="483" t="str">
        <f t="shared" ref="C68:C102" si="11">IF(AND(AC68=""),"",UPPER(AC68))</f>
        <v/>
      </c>
      <c r="D68" s="483" t="str">
        <f t="shared" ref="D68:D102" si="12">IF(AND(AD68=""),"",UPPER(AD68))</f>
        <v/>
      </c>
      <c r="E68" s="483" t="str">
        <f t="shared" ref="E68:E102" si="13">IF(AND(AE68=""),"",UPPER(AE68))</f>
        <v/>
      </c>
      <c r="F68" s="431" t="str">
        <f t="shared" ref="F68:F102" si="14">IF(AND(AF68=""),"",AF68)</f>
        <v/>
      </c>
      <c r="G68" s="431" t="str">
        <f t="shared" ref="G68:G102" si="15">IF(AND(AG68=""),"",AG68)</f>
        <v/>
      </c>
      <c r="H68" s="431" t="str">
        <f t="shared" ref="H68:H102" si="16">IF(AND(AH68=""),"",AH68)</f>
        <v/>
      </c>
      <c r="I68" s="434"/>
      <c r="J68" s="433"/>
      <c r="K68" s="134"/>
      <c r="L68" s="134"/>
      <c r="M68" s="134"/>
      <c r="AA68" s="77" t="str">
        <f>IF(AND('SD DATA Paste'!D67=""),"",'SD DATA Paste'!D67)</f>
        <v/>
      </c>
      <c r="AB68" s="77" t="str">
        <f>IF(AND('SD DATA Paste'!E67=""),"",'SD DATA Paste'!E67)</f>
        <v/>
      </c>
      <c r="AC68" s="77" t="str">
        <f>IF(AND('SD DATA Paste'!G67=""),"",'SD DATA Paste'!G67)</f>
        <v/>
      </c>
      <c r="AD68" s="77" t="str">
        <f>IF(AND('SD DATA Paste'!H67=""),"",'SD DATA Paste'!H67)</f>
        <v/>
      </c>
      <c r="AE68" s="77" t="str">
        <f>IF(AND('SD DATA Paste'!I67=""),"",'SD DATA Paste'!I67)</f>
        <v/>
      </c>
      <c r="AF68" s="77" t="str">
        <f>IF(AND('SD DATA Paste'!C67=""),"",IF(AND('SD DATA Paste'!C67="Girl"),"F",IF(AND('SD DATA Paste'!C67="Boy"),"M","")))</f>
        <v/>
      </c>
      <c r="AG68" s="77" t="str">
        <f>IF(AND('SD DATA Paste'!F67=""),"",'SD DATA Paste'!F67)</f>
        <v/>
      </c>
      <c r="AH68" s="77" t="str">
        <f>IF(AND('SD DATA Paste'!B67=""),"",'SD DATA Paste'!B67)</f>
        <v/>
      </c>
    </row>
    <row r="69" spans="1:34" ht="30" customHeight="1" thickTop="1" thickBot="1">
      <c r="A69" s="430" t="str">
        <f t="shared" si="10"/>
        <v/>
      </c>
      <c r="B69" s="431" t="str">
        <f t="shared" si="9"/>
        <v/>
      </c>
      <c r="C69" s="483" t="str">
        <f t="shared" si="11"/>
        <v/>
      </c>
      <c r="D69" s="483" t="str">
        <f t="shared" si="12"/>
        <v/>
      </c>
      <c r="E69" s="483" t="str">
        <f t="shared" si="13"/>
        <v/>
      </c>
      <c r="F69" s="431" t="str">
        <f t="shared" si="14"/>
        <v/>
      </c>
      <c r="G69" s="431" t="str">
        <f t="shared" si="15"/>
        <v/>
      </c>
      <c r="H69" s="431" t="str">
        <f t="shared" si="16"/>
        <v/>
      </c>
      <c r="I69" s="434"/>
      <c r="J69" s="433"/>
      <c r="K69" s="134"/>
      <c r="L69" s="134"/>
      <c r="M69" s="134"/>
      <c r="AA69" s="77" t="str">
        <f>IF(AND('SD DATA Paste'!D68=""),"",'SD DATA Paste'!D68)</f>
        <v/>
      </c>
      <c r="AB69" s="77" t="str">
        <f>IF(AND('SD DATA Paste'!E68=""),"",'SD DATA Paste'!E68)</f>
        <v/>
      </c>
      <c r="AC69" s="77" t="str">
        <f>IF(AND('SD DATA Paste'!G68=""),"",'SD DATA Paste'!G68)</f>
        <v/>
      </c>
      <c r="AD69" s="77" t="str">
        <f>IF(AND('SD DATA Paste'!H68=""),"",'SD DATA Paste'!H68)</f>
        <v/>
      </c>
      <c r="AE69" s="77" t="str">
        <f>IF(AND('SD DATA Paste'!I68=""),"",'SD DATA Paste'!I68)</f>
        <v/>
      </c>
      <c r="AF69" s="77" t="str">
        <f>IF(AND('SD DATA Paste'!C68=""),"",IF(AND('SD DATA Paste'!C68="Girl"),"F",IF(AND('SD DATA Paste'!C68="Boy"),"M","")))</f>
        <v/>
      </c>
      <c r="AG69" s="77" t="str">
        <f>IF(AND('SD DATA Paste'!F68=""),"",'SD DATA Paste'!F68)</f>
        <v/>
      </c>
      <c r="AH69" s="77" t="str">
        <f>IF(AND('SD DATA Paste'!B68=""),"",'SD DATA Paste'!B68)</f>
        <v/>
      </c>
    </row>
    <row r="70" spans="1:34" ht="30" customHeight="1" thickTop="1" thickBot="1">
      <c r="A70" s="430" t="str">
        <f t="shared" si="10"/>
        <v/>
      </c>
      <c r="B70" s="431" t="str">
        <f t="shared" si="9"/>
        <v/>
      </c>
      <c r="C70" s="483" t="str">
        <f t="shared" si="11"/>
        <v/>
      </c>
      <c r="D70" s="483" t="str">
        <f t="shared" si="12"/>
        <v/>
      </c>
      <c r="E70" s="483" t="str">
        <f t="shared" si="13"/>
        <v/>
      </c>
      <c r="F70" s="431" t="str">
        <f t="shared" si="14"/>
        <v/>
      </c>
      <c r="G70" s="431" t="str">
        <f t="shared" si="15"/>
        <v/>
      </c>
      <c r="H70" s="431" t="str">
        <f t="shared" si="16"/>
        <v/>
      </c>
      <c r="I70" s="434"/>
      <c r="J70" s="433"/>
      <c r="K70" s="134"/>
      <c r="L70" s="134"/>
      <c r="M70" s="134"/>
      <c r="AA70" s="77" t="str">
        <f>IF(AND('SD DATA Paste'!D69=""),"",'SD DATA Paste'!D69)</f>
        <v/>
      </c>
      <c r="AB70" s="77" t="str">
        <f>IF(AND('SD DATA Paste'!E69=""),"",'SD DATA Paste'!E69)</f>
        <v/>
      </c>
      <c r="AC70" s="77" t="str">
        <f>IF(AND('SD DATA Paste'!G69=""),"",'SD DATA Paste'!G69)</f>
        <v/>
      </c>
      <c r="AD70" s="77" t="str">
        <f>IF(AND('SD DATA Paste'!H69=""),"",'SD DATA Paste'!H69)</f>
        <v/>
      </c>
      <c r="AE70" s="77" t="str">
        <f>IF(AND('SD DATA Paste'!I69=""),"",'SD DATA Paste'!I69)</f>
        <v/>
      </c>
      <c r="AF70" s="77" t="str">
        <f>IF(AND('SD DATA Paste'!C69=""),"",IF(AND('SD DATA Paste'!C69="Girl"),"F",IF(AND('SD DATA Paste'!C69="Boy"),"M","")))</f>
        <v/>
      </c>
      <c r="AG70" s="77" t="str">
        <f>IF(AND('SD DATA Paste'!F69=""),"",'SD DATA Paste'!F69)</f>
        <v/>
      </c>
      <c r="AH70" s="77" t="str">
        <f>IF(AND('SD DATA Paste'!B69=""),"",'SD DATA Paste'!B69)</f>
        <v/>
      </c>
    </row>
    <row r="71" spans="1:34" ht="30" customHeight="1" thickTop="1" thickBot="1">
      <c r="A71" s="430" t="str">
        <f t="shared" si="10"/>
        <v/>
      </c>
      <c r="B71" s="431" t="str">
        <f t="shared" ref="B71:B102" si="17">IF(AND(AB71=""),"",AB71)</f>
        <v/>
      </c>
      <c r="C71" s="483" t="str">
        <f t="shared" si="11"/>
        <v/>
      </c>
      <c r="D71" s="483" t="str">
        <f t="shared" si="12"/>
        <v/>
      </c>
      <c r="E71" s="483" t="str">
        <f t="shared" si="13"/>
        <v/>
      </c>
      <c r="F71" s="431" t="str">
        <f t="shared" si="14"/>
        <v/>
      </c>
      <c r="G71" s="431" t="str">
        <f t="shared" si="15"/>
        <v/>
      </c>
      <c r="H71" s="431" t="str">
        <f t="shared" si="16"/>
        <v/>
      </c>
      <c r="I71" s="434"/>
      <c r="J71" s="433"/>
      <c r="K71" s="134"/>
      <c r="L71" s="134"/>
      <c r="M71" s="134"/>
      <c r="AA71" s="77" t="str">
        <f>IF(AND('SD DATA Paste'!D70=""),"",'SD DATA Paste'!D70)</f>
        <v/>
      </c>
      <c r="AB71" s="77" t="str">
        <f>IF(AND('SD DATA Paste'!E70=""),"",'SD DATA Paste'!E70)</f>
        <v/>
      </c>
      <c r="AC71" s="77" t="str">
        <f>IF(AND('SD DATA Paste'!G70=""),"",'SD DATA Paste'!G70)</f>
        <v/>
      </c>
      <c r="AD71" s="77" t="str">
        <f>IF(AND('SD DATA Paste'!H70=""),"",'SD DATA Paste'!H70)</f>
        <v/>
      </c>
      <c r="AE71" s="77" t="str">
        <f>IF(AND('SD DATA Paste'!I70=""),"",'SD DATA Paste'!I70)</f>
        <v/>
      </c>
      <c r="AF71" s="77" t="str">
        <f>IF(AND('SD DATA Paste'!C70=""),"",IF(AND('SD DATA Paste'!C70="Girl"),"F",IF(AND('SD DATA Paste'!C70="Boy"),"M","")))</f>
        <v/>
      </c>
      <c r="AG71" s="77" t="str">
        <f>IF(AND('SD DATA Paste'!F70=""),"",'SD DATA Paste'!F70)</f>
        <v/>
      </c>
      <c r="AH71" s="77" t="str">
        <f>IF(AND('SD DATA Paste'!B70=""),"",'SD DATA Paste'!B70)</f>
        <v/>
      </c>
    </row>
    <row r="72" spans="1:34" ht="30" customHeight="1" thickTop="1" thickBot="1">
      <c r="A72" s="430" t="str">
        <f t="shared" si="10"/>
        <v/>
      </c>
      <c r="B72" s="431" t="str">
        <f t="shared" si="17"/>
        <v/>
      </c>
      <c r="C72" s="483" t="str">
        <f t="shared" si="11"/>
        <v/>
      </c>
      <c r="D72" s="483" t="str">
        <f t="shared" si="12"/>
        <v/>
      </c>
      <c r="E72" s="483" t="str">
        <f t="shared" si="13"/>
        <v/>
      </c>
      <c r="F72" s="431" t="str">
        <f t="shared" si="14"/>
        <v/>
      </c>
      <c r="G72" s="431" t="str">
        <f t="shared" si="15"/>
        <v/>
      </c>
      <c r="H72" s="431" t="str">
        <f t="shared" si="16"/>
        <v/>
      </c>
      <c r="I72" s="434"/>
      <c r="J72" s="433"/>
      <c r="K72" s="134"/>
      <c r="L72" s="134"/>
      <c r="M72" s="134"/>
      <c r="AA72" s="77" t="str">
        <f>IF(AND('SD DATA Paste'!D71=""),"",'SD DATA Paste'!D71)</f>
        <v/>
      </c>
      <c r="AB72" s="77" t="str">
        <f>IF(AND('SD DATA Paste'!E71=""),"",'SD DATA Paste'!E71)</f>
        <v/>
      </c>
      <c r="AC72" s="77" t="str">
        <f>IF(AND('SD DATA Paste'!G71=""),"",'SD DATA Paste'!G71)</f>
        <v/>
      </c>
      <c r="AD72" s="77" t="str">
        <f>IF(AND('SD DATA Paste'!H71=""),"",'SD DATA Paste'!H71)</f>
        <v/>
      </c>
      <c r="AE72" s="77" t="str">
        <f>IF(AND('SD DATA Paste'!I71=""),"",'SD DATA Paste'!I71)</f>
        <v/>
      </c>
      <c r="AF72" s="77" t="str">
        <f>IF(AND('SD DATA Paste'!C71=""),"",IF(AND('SD DATA Paste'!C71="Girl"),"F",IF(AND('SD DATA Paste'!C71="Boy"),"M","")))</f>
        <v/>
      </c>
      <c r="AG72" s="77" t="str">
        <f>IF(AND('SD DATA Paste'!F71=""),"",'SD DATA Paste'!F71)</f>
        <v/>
      </c>
      <c r="AH72" s="77" t="str">
        <f>IF(AND('SD DATA Paste'!B71=""),"",'SD DATA Paste'!B71)</f>
        <v/>
      </c>
    </row>
    <row r="73" spans="1:34" ht="30" customHeight="1" thickTop="1" thickBot="1">
      <c r="A73" s="430" t="str">
        <f t="shared" si="10"/>
        <v/>
      </c>
      <c r="B73" s="431" t="str">
        <f t="shared" si="17"/>
        <v/>
      </c>
      <c r="C73" s="483" t="str">
        <f t="shared" si="11"/>
        <v/>
      </c>
      <c r="D73" s="483" t="str">
        <f t="shared" si="12"/>
        <v/>
      </c>
      <c r="E73" s="483" t="str">
        <f t="shared" si="13"/>
        <v/>
      </c>
      <c r="F73" s="431" t="str">
        <f t="shared" si="14"/>
        <v/>
      </c>
      <c r="G73" s="431" t="str">
        <f t="shared" si="15"/>
        <v/>
      </c>
      <c r="H73" s="431" t="str">
        <f t="shared" si="16"/>
        <v/>
      </c>
      <c r="I73" s="434"/>
      <c r="J73" s="433"/>
      <c r="K73" s="134"/>
      <c r="L73" s="134"/>
      <c r="M73" s="134"/>
      <c r="AA73" s="77" t="str">
        <f>IF(AND('SD DATA Paste'!D72=""),"",'SD DATA Paste'!D72)</f>
        <v/>
      </c>
      <c r="AB73" s="77" t="str">
        <f>IF(AND('SD DATA Paste'!E72=""),"",'SD DATA Paste'!E72)</f>
        <v/>
      </c>
      <c r="AC73" s="77" t="str">
        <f>IF(AND('SD DATA Paste'!G72=""),"",'SD DATA Paste'!G72)</f>
        <v/>
      </c>
      <c r="AD73" s="77" t="str">
        <f>IF(AND('SD DATA Paste'!H72=""),"",'SD DATA Paste'!H72)</f>
        <v/>
      </c>
      <c r="AE73" s="77" t="str">
        <f>IF(AND('SD DATA Paste'!I72=""),"",'SD DATA Paste'!I72)</f>
        <v/>
      </c>
      <c r="AF73" s="77" t="str">
        <f>IF(AND('SD DATA Paste'!C72=""),"",IF(AND('SD DATA Paste'!C72="Girl"),"F",IF(AND('SD DATA Paste'!C72="Boy"),"M","")))</f>
        <v/>
      </c>
      <c r="AG73" s="77" t="str">
        <f>IF(AND('SD DATA Paste'!F72=""),"",'SD DATA Paste'!F72)</f>
        <v/>
      </c>
      <c r="AH73" s="77" t="str">
        <f>IF(AND('SD DATA Paste'!B72=""),"",'SD DATA Paste'!B72)</f>
        <v/>
      </c>
    </row>
    <row r="74" spans="1:34" ht="30" customHeight="1" thickTop="1" thickBot="1">
      <c r="A74" s="430" t="str">
        <f t="shared" si="10"/>
        <v/>
      </c>
      <c r="B74" s="431" t="str">
        <f t="shared" si="17"/>
        <v/>
      </c>
      <c r="C74" s="483" t="str">
        <f t="shared" si="11"/>
        <v/>
      </c>
      <c r="D74" s="483" t="str">
        <f t="shared" si="12"/>
        <v/>
      </c>
      <c r="E74" s="483" t="str">
        <f t="shared" si="13"/>
        <v/>
      </c>
      <c r="F74" s="431" t="str">
        <f t="shared" si="14"/>
        <v/>
      </c>
      <c r="G74" s="431" t="str">
        <f t="shared" si="15"/>
        <v/>
      </c>
      <c r="H74" s="431" t="str">
        <f t="shared" si="16"/>
        <v/>
      </c>
      <c r="I74" s="434"/>
      <c r="J74" s="433"/>
      <c r="K74" s="134"/>
      <c r="L74" s="134"/>
      <c r="M74" s="134"/>
      <c r="AA74" s="77" t="str">
        <f>IF(AND('SD DATA Paste'!D73=""),"",'SD DATA Paste'!D73)</f>
        <v/>
      </c>
      <c r="AB74" s="77" t="str">
        <f>IF(AND('SD DATA Paste'!E73=""),"",'SD DATA Paste'!E73)</f>
        <v/>
      </c>
      <c r="AC74" s="77" t="str">
        <f>IF(AND('SD DATA Paste'!G73=""),"",'SD DATA Paste'!G73)</f>
        <v/>
      </c>
      <c r="AD74" s="77" t="str">
        <f>IF(AND('SD DATA Paste'!H73=""),"",'SD DATA Paste'!H73)</f>
        <v/>
      </c>
      <c r="AE74" s="77" t="str">
        <f>IF(AND('SD DATA Paste'!I73=""),"",'SD DATA Paste'!I73)</f>
        <v/>
      </c>
      <c r="AF74" s="77" t="str">
        <f>IF(AND('SD DATA Paste'!C73=""),"",IF(AND('SD DATA Paste'!C73="Girl"),"F",IF(AND('SD DATA Paste'!C73="Boy"),"M","")))</f>
        <v/>
      </c>
      <c r="AG74" s="77" t="str">
        <f>IF(AND('SD DATA Paste'!F73=""),"",'SD DATA Paste'!F73)</f>
        <v/>
      </c>
      <c r="AH74" s="77" t="str">
        <f>IF(AND('SD DATA Paste'!B73=""),"",'SD DATA Paste'!B73)</f>
        <v/>
      </c>
    </row>
    <row r="75" spans="1:34" ht="30" customHeight="1" thickTop="1" thickBot="1">
      <c r="A75" s="430" t="str">
        <f t="shared" si="10"/>
        <v/>
      </c>
      <c r="B75" s="431" t="str">
        <f t="shared" si="17"/>
        <v/>
      </c>
      <c r="C75" s="483" t="str">
        <f t="shared" si="11"/>
        <v/>
      </c>
      <c r="D75" s="483" t="str">
        <f t="shared" si="12"/>
        <v/>
      </c>
      <c r="E75" s="483" t="str">
        <f t="shared" si="13"/>
        <v/>
      </c>
      <c r="F75" s="431" t="str">
        <f t="shared" si="14"/>
        <v/>
      </c>
      <c r="G75" s="431" t="str">
        <f t="shared" si="15"/>
        <v/>
      </c>
      <c r="H75" s="431" t="str">
        <f t="shared" si="16"/>
        <v/>
      </c>
      <c r="I75" s="434"/>
      <c r="J75" s="433"/>
      <c r="K75" s="134"/>
      <c r="L75" s="134"/>
      <c r="M75" s="134"/>
      <c r="AA75" s="77" t="str">
        <f>IF(AND('SD DATA Paste'!D74=""),"",'SD DATA Paste'!D74)</f>
        <v/>
      </c>
      <c r="AB75" s="77" t="str">
        <f>IF(AND('SD DATA Paste'!E74=""),"",'SD DATA Paste'!E74)</f>
        <v/>
      </c>
      <c r="AC75" s="77" t="str">
        <f>IF(AND('SD DATA Paste'!G74=""),"",'SD DATA Paste'!G74)</f>
        <v/>
      </c>
      <c r="AD75" s="77" t="str">
        <f>IF(AND('SD DATA Paste'!H74=""),"",'SD DATA Paste'!H74)</f>
        <v/>
      </c>
      <c r="AE75" s="77" t="str">
        <f>IF(AND('SD DATA Paste'!I74=""),"",'SD DATA Paste'!I74)</f>
        <v/>
      </c>
      <c r="AF75" s="77" t="str">
        <f>IF(AND('SD DATA Paste'!C74=""),"",IF(AND('SD DATA Paste'!C74="Girl"),"F",IF(AND('SD DATA Paste'!C74="Boy"),"M","")))</f>
        <v/>
      </c>
      <c r="AG75" s="77" t="str">
        <f>IF(AND('SD DATA Paste'!F74=""),"",'SD DATA Paste'!F74)</f>
        <v/>
      </c>
      <c r="AH75" s="77" t="str">
        <f>IF(AND('SD DATA Paste'!B74=""),"",'SD DATA Paste'!B74)</f>
        <v/>
      </c>
    </row>
    <row r="76" spans="1:34" ht="30" customHeight="1" thickTop="1" thickBot="1">
      <c r="A76" s="430" t="str">
        <f t="shared" si="10"/>
        <v/>
      </c>
      <c r="B76" s="431" t="str">
        <f t="shared" si="17"/>
        <v/>
      </c>
      <c r="C76" s="483" t="str">
        <f t="shared" si="11"/>
        <v/>
      </c>
      <c r="D76" s="483" t="str">
        <f t="shared" si="12"/>
        <v/>
      </c>
      <c r="E76" s="483" t="str">
        <f t="shared" si="13"/>
        <v/>
      </c>
      <c r="F76" s="431" t="str">
        <f t="shared" si="14"/>
        <v/>
      </c>
      <c r="G76" s="431" t="str">
        <f t="shared" si="15"/>
        <v/>
      </c>
      <c r="H76" s="431" t="str">
        <f t="shared" si="16"/>
        <v/>
      </c>
      <c r="I76" s="434"/>
      <c r="J76" s="433"/>
      <c r="K76" s="134"/>
      <c r="L76" s="134"/>
      <c r="M76" s="134"/>
      <c r="AA76" s="77" t="str">
        <f>IF(AND('SD DATA Paste'!D75=""),"",'SD DATA Paste'!D75)</f>
        <v/>
      </c>
      <c r="AB76" s="77" t="str">
        <f>IF(AND('SD DATA Paste'!E75=""),"",'SD DATA Paste'!E75)</f>
        <v/>
      </c>
      <c r="AC76" s="77" t="str">
        <f>IF(AND('SD DATA Paste'!G75=""),"",'SD DATA Paste'!G75)</f>
        <v/>
      </c>
      <c r="AD76" s="77" t="str">
        <f>IF(AND('SD DATA Paste'!H75=""),"",'SD DATA Paste'!H75)</f>
        <v/>
      </c>
      <c r="AE76" s="77" t="str">
        <f>IF(AND('SD DATA Paste'!I75=""),"",'SD DATA Paste'!I75)</f>
        <v/>
      </c>
      <c r="AF76" s="77" t="str">
        <f>IF(AND('SD DATA Paste'!C75=""),"",IF(AND('SD DATA Paste'!C75="Girl"),"F",IF(AND('SD DATA Paste'!C75="Boy"),"M","")))</f>
        <v/>
      </c>
      <c r="AG76" s="77" t="str">
        <f>IF(AND('SD DATA Paste'!F75=""),"",'SD DATA Paste'!F75)</f>
        <v/>
      </c>
      <c r="AH76" s="77" t="str">
        <f>IF(AND('SD DATA Paste'!B75=""),"",'SD DATA Paste'!B75)</f>
        <v/>
      </c>
    </row>
    <row r="77" spans="1:34" ht="30" customHeight="1" thickTop="1" thickBot="1">
      <c r="A77" s="430" t="str">
        <f t="shared" si="10"/>
        <v/>
      </c>
      <c r="B77" s="431" t="str">
        <f t="shared" si="17"/>
        <v/>
      </c>
      <c r="C77" s="483" t="str">
        <f t="shared" si="11"/>
        <v/>
      </c>
      <c r="D77" s="483" t="str">
        <f t="shared" si="12"/>
        <v/>
      </c>
      <c r="E77" s="483" t="str">
        <f t="shared" si="13"/>
        <v/>
      </c>
      <c r="F77" s="431" t="str">
        <f t="shared" si="14"/>
        <v/>
      </c>
      <c r="G77" s="431" t="str">
        <f t="shared" si="15"/>
        <v/>
      </c>
      <c r="H77" s="431" t="str">
        <f t="shared" si="16"/>
        <v/>
      </c>
      <c r="I77" s="434"/>
      <c r="J77" s="433"/>
      <c r="K77" s="134"/>
      <c r="L77" s="134"/>
      <c r="M77" s="134"/>
      <c r="AA77" s="77" t="str">
        <f>IF(AND('SD DATA Paste'!D76=""),"",'SD DATA Paste'!D76)</f>
        <v/>
      </c>
      <c r="AB77" s="77" t="str">
        <f>IF(AND('SD DATA Paste'!E76=""),"",'SD DATA Paste'!E76)</f>
        <v/>
      </c>
      <c r="AC77" s="77" t="str">
        <f>IF(AND('SD DATA Paste'!G76=""),"",'SD DATA Paste'!G76)</f>
        <v/>
      </c>
      <c r="AD77" s="77" t="str">
        <f>IF(AND('SD DATA Paste'!H76=""),"",'SD DATA Paste'!H76)</f>
        <v/>
      </c>
      <c r="AE77" s="77" t="str">
        <f>IF(AND('SD DATA Paste'!I76=""),"",'SD DATA Paste'!I76)</f>
        <v/>
      </c>
      <c r="AF77" s="77" t="str">
        <f>IF(AND('SD DATA Paste'!C76=""),"",IF(AND('SD DATA Paste'!C76="Girl"),"F",IF(AND('SD DATA Paste'!C76="Boy"),"M","")))</f>
        <v/>
      </c>
      <c r="AG77" s="77" t="str">
        <f>IF(AND('SD DATA Paste'!F76=""),"",'SD DATA Paste'!F76)</f>
        <v/>
      </c>
      <c r="AH77" s="77" t="str">
        <f>IF(AND('SD DATA Paste'!B76=""),"",'SD DATA Paste'!B76)</f>
        <v/>
      </c>
    </row>
    <row r="78" spans="1:34" ht="30" customHeight="1" thickTop="1" thickBot="1">
      <c r="A78" s="430" t="str">
        <f t="shared" si="10"/>
        <v/>
      </c>
      <c r="B78" s="431" t="str">
        <f t="shared" si="17"/>
        <v/>
      </c>
      <c r="C78" s="483" t="str">
        <f t="shared" si="11"/>
        <v/>
      </c>
      <c r="D78" s="483" t="str">
        <f t="shared" si="12"/>
        <v/>
      </c>
      <c r="E78" s="483" t="str">
        <f t="shared" si="13"/>
        <v/>
      </c>
      <c r="F78" s="431" t="str">
        <f t="shared" si="14"/>
        <v/>
      </c>
      <c r="G78" s="431" t="str">
        <f t="shared" si="15"/>
        <v/>
      </c>
      <c r="H78" s="431" t="str">
        <f t="shared" si="16"/>
        <v/>
      </c>
      <c r="I78" s="434"/>
      <c r="J78" s="433"/>
      <c r="K78" s="134"/>
      <c r="L78" s="134"/>
      <c r="M78" s="134"/>
      <c r="AA78" s="77" t="str">
        <f>IF(AND('SD DATA Paste'!D77=""),"",'SD DATA Paste'!D77)</f>
        <v/>
      </c>
      <c r="AB78" s="77" t="str">
        <f>IF(AND('SD DATA Paste'!E77=""),"",'SD DATA Paste'!E77)</f>
        <v/>
      </c>
      <c r="AC78" s="77" t="str">
        <f>IF(AND('SD DATA Paste'!G77=""),"",'SD DATA Paste'!G77)</f>
        <v/>
      </c>
      <c r="AD78" s="77" t="str">
        <f>IF(AND('SD DATA Paste'!H77=""),"",'SD DATA Paste'!H77)</f>
        <v/>
      </c>
      <c r="AE78" s="77" t="str">
        <f>IF(AND('SD DATA Paste'!I77=""),"",'SD DATA Paste'!I77)</f>
        <v/>
      </c>
      <c r="AF78" s="77" t="str">
        <f>IF(AND('SD DATA Paste'!C77=""),"",IF(AND('SD DATA Paste'!C77="Girl"),"F",IF(AND('SD DATA Paste'!C77="Boy"),"M","")))</f>
        <v/>
      </c>
      <c r="AG78" s="77" t="str">
        <f>IF(AND('SD DATA Paste'!F77=""),"",'SD DATA Paste'!F77)</f>
        <v/>
      </c>
      <c r="AH78" s="77" t="str">
        <f>IF(AND('SD DATA Paste'!B77=""),"",'SD DATA Paste'!B77)</f>
        <v/>
      </c>
    </row>
    <row r="79" spans="1:34" ht="30" customHeight="1" thickTop="1" thickBot="1">
      <c r="A79" s="430" t="str">
        <f t="shared" si="10"/>
        <v/>
      </c>
      <c r="B79" s="431" t="str">
        <f t="shared" si="17"/>
        <v/>
      </c>
      <c r="C79" s="483" t="str">
        <f t="shared" si="11"/>
        <v/>
      </c>
      <c r="D79" s="483" t="str">
        <f t="shared" si="12"/>
        <v/>
      </c>
      <c r="E79" s="483" t="str">
        <f t="shared" si="13"/>
        <v/>
      </c>
      <c r="F79" s="431" t="str">
        <f t="shared" si="14"/>
        <v/>
      </c>
      <c r="G79" s="431" t="str">
        <f t="shared" si="15"/>
        <v/>
      </c>
      <c r="H79" s="431" t="str">
        <f t="shared" si="16"/>
        <v/>
      </c>
      <c r="I79" s="434"/>
      <c r="J79" s="433"/>
      <c r="K79" s="134"/>
      <c r="L79" s="134"/>
      <c r="M79" s="134"/>
      <c r="AA79" s="77" t="str">
        <f>IF(AND('SD DATA Paste'!D78=""),"",'SD DATA Paste'!D78)</f>
        <v/>
      </c>
      <c r="AB79" s="77" t="str">
        <f>IF(AND('SD DATA Paste'!E78=""),"",'SD DATA Paste'!E78)</f>
        <v/>
      </c>
      <c r="AC79" s="77" t="str">
        <f>IF(AND('SD DATA Paste'!G78=""),"",'SD DATA Paste'!G78)</f>
        <v/>
      </c>
      <c r="AD79" s="77" t="str">
        <f>IF(AND('SD DATA Paste'!H78=""),"",'SD DATA Paste'!H78)</f>
        <v/>
      </c>
      <c r="AE79" s="77" t="str">
        <f>IF(AND('SD DATA Paste'!I78=""),"",'SD DATA Paste'!I78)</f>
        <v/>
      </c>
      <c r="AF79" s="77" t="str">
        <f>IF(AND('SD DATA Paste'!C78=""),"",IF(AND('SD DATA Paste'!C78="Girl"),"F",IF(AND('SD DATA Paste'!C78="Boy"),"M","")))</f>
        <v/>
      </c>
      <c r="AG79" s="77" t="str">
        <f>IF(AND('SD DATA Paste'!F78=""),"",'SD DATA Paste'!F78)</f>
        <v/>
      </c>
      <c r="AH79" s="77" t="str">
        <f>IF(AND('SD DATA Paste'!B78=""),"",'SD DATA Paste'!B78)</f>
        <v/>
      </c>
    </row>
    <row r="80" spans="1:34" ht="30" customHeight="1" thickTop="1" thickBot="1">
      <c r="A80" s="430" t="str">
        <f t="shared" si="10"/>
        <v/>
      </c>
      <c r="B80" s="431" t="str">
        <f t="shared" si="17"/>
        <v/>
      </c>
      <c r="C80" s="483" t="str">
        <f t="shared" si="11"/>
        <v/>
      </c>
      <c r="D80" s="483" t="str">
        <f t="shared" si="12"/>
        <v/>
      </c>
      <c r="E80" s="483" t="str">
        <f t="shared" si="13"/>
        <v/>
      </c>
      <c r="F80" s="431" t="str">
        <f t="shared" si="14"/>
        <v/>
      </c>
      <c r="G80" s="431" t="str">
        <f t="shared" si="15"/>
        <v/>
      </c>
      <c r="H80" s="431" t="str">
        <f t="shared" si="16"/>
        <v/>
      </c>
      <c r="I80" s="434"/>
      <c r="J80" s="433"/>
      <c r="K80" s="134"/>
      <c r="L80" s="134"/>
      <c r="M80" s="134"/>
      <c r="AA80" s="77" t="str">
        <f>IF(AND('SD DATA Paste'!D79=""),"",'SD DATA Paste'!D79)</f>
        <v/>
      </c>
      <c r="AB80" s="77" t="str">
        <f>IF(AND('SD DATA Paste'!E79=""),"",'SD DATA Paste'!E79)</f>
        <v/>
      </c>
      <c r="AC80" s="77" t="str">
        <f>IF(AND('SD DATA Paste'!G79=""),"",'SD DATA Paste'!G79)</f>
        <v/>
      </c>
      <c r="AD80" s="77" t="str">
        <f>IF(AND('SD DATA Paste'!H79=""),"",'SD DATA Paste'!H79)</f>
        <v/>
      </c>
      <c r="AE80" s="77" t="str">
        <f>IF(AND('SD DATA Paste'!I79=""),"",'SD DATA Paste'!I79)</f>
        <v/>
      </c>
      <c r="AF80" s="77" t="str">
        <f>IF(AND('SD DATA Paste'!C79=""),"",IF(AND('SD DATA Paste'!C79="Girl"),"F",IF(AND('SD DATA Paste'!C79="Boy"),"M","")))</f>
        <v/>
      </c>
      <c r="AG80" s="77" t="str">
        <f>IF(AND('SD DATA Paste'!F79=""),"",'SD DATA Paste'!F79)</f>
        <v/>
      </c>
      <c r="AH80" s="77" t="str">
        <f>IF(AND('SD DATA Paste'!B79=""),"",'SD DATA Paste'!B79)</f>
        <v/>
      </c>
    </row>
    <row r="81" spans="1:34" ht="30" customHeight="1" thickTop="1" thickBot="1">
      <c r="A81" s="430" t="str">
        <f t="shared" si="10"/>
        <v/>
      </c>
      <c r="B81" s="431" t="str">
        <f t="shared" si="17"/>
        <v/>
      </c>
      <c r="C81" s="483" t="str">
        <f t="shared" si="11"/>
        <v/>
      </c>
      <c r="D81" s="483" t="str">
        <f t="shared" si="12"/>
        <v/>
      </c>
      <c r="E81" s="483" t="str">
        <f t="shared" si="13"/>
        <v/>
      </c>
      <c r="F81" s="431" t="str">
        <f t="shared" si="14"/>
        <v/>
      </c>
      <c r="G81" s="431" t="str">
        <f t="shared" si="15"/>
        <v/>
      </c>
      <c r="H81" s="431" t="str">
        <f t="shared" si="16"/>
        <v/>
      </c>
      <c r="I81" s="434"/>
      <c r="J81" s="433"/>
      <c r="K81" s="134"/>
      <c r="L81" s="134"/>
      <c r="M81" s="134"/>
      <c r="AA81" s="77" t="str">
        <f>IF(AND('SD DATA Paste'!D80=""),"",'SD DATA Paste'!D80)</f>
        <v/>
      </c>
      <c r="AB81" s="77" t="str">
        <f>IF(AND('SD DATA Paste'!E80=""),"",'SD DATA Paste'!E80)</f>
        <v/>
      </c>
      <c r="AC81" s="77" t="str">
        <f>IF(AND('SD DATA Paste'!G80=""),"",'SD DATA Paste'!G80)</f>
        <v/>
      </c>
      <c r="AD81" s="77" t="str">
        <f>IF(AND('SD DATA Paste'!H80=""),"",'SD DATA Paste'!H80)</f>
        <v/>
      </c>
      <c r="AE81" s="77" t="str">
        <f>IF(AND('SD DATA Paste'!I80=""),"",'SD DATA Paste'!I80)</f>
        <v/>
      </c>
      <c r="AF81" s="77" t="str">
        <f>IF(AND('SD DATA Paste'!C80=""),"",IF(AND('SD DATA Paste'!C80="Girl"),"F",IF(AND('SD DATA Paste'!C80="Boy"),"M","")))</f>
        <v/>
      </c>
      <c r="AG81" s="77" t="str">
        <f>IF(AND('SD DATA Paste'!F80=""),"",'SD DATA Paste'!F80)</f>
        <v/>
      </c>
      <c r="AH81" s="77" t="str">
        <f>IF(AND('SD DATA Paste'!B80=""),"",'SD DATA Paste'!B80)</f>
        <v/>
      </c>
    </row>
    <row r="82" spans="1:34" ht="30" customHeight="1" thickTop="1" thickBot="1">
      <c r="A82" s="430" t="str">
        <f t="shared" si="10"/>
        <v/>
      </c>
      <c r="B82" s="431" t="str">
        <f t="shared" si="17"/>
        <v/>
      </c>
      <c r="C82" s="483" t="str">
        <f t="shared" si="11"/>
        <v/>
      </c>
      <c r="D82" s="483" t="str">
        <f t="shared" si="12"/>
        <v/>
      </c>
      <c r="E82" s="483" t="str">
        <f t="shared" si="13"/>
        <v/>
      </c>
      <c r="F82" s="431" t="str">
        <f t="shared" si="14"/>
        <v/>
      </c>
      <c r="G82" s="431" t="str">
        <f t="shared" si="15"/>
        <v/>
      </c>
      <c r="H82" s="431" t="str">
        <f t="shared" si="16"/>
        <v/>
      </c>
      <c r="I82" s="434"/>
      <c r="J82" s="433"/>
      <c r="K82" s="134"/>
      <c r="L82" s="134"/>
      <c r="M82" s="134"/>
      <c r="AA82" s="77" t="str">
        <f>IF(AND('SD DATA Paste'!D81=""),"",'SD DATA Paste'!D81)</f>
        <v/>
      </c>
      <c r="AB82" s="77" t="str">
        <f>IF(AND('SD DATA Paste'!E81=""),"",'SD DATA Paste'!E81)</f>
        <v/>
      </c>
      <c r="AC82" s="77" t="str">
        <f>IF(AND('SD DATA Paste'!G81=""),"",'SD DATA Paste'!G81)</f>
        <v/>
      </c>
      <c r="AD82" s="77" t="str">
        <f>IF(AND('SD DATA Paste'!H81=""),"",'SD DATA Paste'!H81)</f>
        <v/>
      </c>
      <c r="AE82" s="77" t="str">
        <f>IF(AND('SD DATA Paste'!I81=""),"",'SD DATA Paste'!I81)</f>
        <v/>
      </c>
      <c r="AF82" s="77" t="str">
        <f>IF(AND('SD DATA Paste'!C81=""),"",IF(AND('SD DATA Paste'!C81="Girl"),"F",IF(AND('SD DATA Paste'!C81="Boy"),"M","")))</f>
        <v/>
      </c>
      <c r="AG82" s="77" t="str">
        <f>IF(AND('SD DATA Paste'!F81=""),"",'SD DATA Paste'!F81)</f>
        <v/>
      </c>
      <c r="AH82" s="77" t="str">
        <f>IF(AND('SD DATA Paste'!B81=""),"",'SD DATA Paste'!B81)</f>
        <v/>
      </c>
    </row>
    <row r="83" spans="1:34" ht="30" customHeight="1" thickTop="1" thickBot="1">
      <c r="A83" s="430" t="str">
        <f t="shared" si="10"/>
        <v/>
      </c>
      <c r="B83" s="431" t="str">
        <f t="shared" si="17"/>
        <v/>
      </c>
      <c r="C83" s="483" t="str">
        <f t="shared" si="11"/>
        <v/>
      </c>
      <c r="D83" s="483" t="str">
        <f t="shared" si="12"/>
        <v/>
      </c>
      <c r="E83" s="483" t="str">
        <f t="shared" si="13"/>
        <v/>
      </c>
      <c r="F83" s="431" t="str">
        <f t="shared" si="14"/>
        <v/>
      </c>
      <c r="G83" s="431" t="str">
        <f t="shared" si="15"/>
        <v/>
      </c>
      <c r="H83" s="431" t="str">
        <f t="shared" si="16"/>
        <v/>
      </c>
      <c r="I83" s="434"/>
      <c r="J83" s="433"/>
      <c r="K83" s="134"/>
      <c r="L83" s="134"/>
      <c r="M83" s="134"/>
      <c r="AA83" s="77" t="str">
        <f>IF(AND('SD DATA Paste'!D82=""),"",'SD DATA Paste'!D82)</f>
        <v/>
      </c>
      <c r="AB83" s="77" t="str">
        <f>IF(AND('SD DATA Paste'!E82=""),"",'SD DATA Paste'!E82)</f>
        <v/>
      </c>
      <c r="AC83" s="77" t="str">
        <f>IF(AND('SD DATA Paste'!G82=""),"",'SD DATA Paste'!G82)</f>
        <v/>
      </c>
      <c r="AD83" s="77" t="str">
        <f>IF(AND('SD DATA Paste'!H82=""),"",'SD DATA Paste'!H82)</f>
        <v/>
      </c>
      <c r="AE83" s="77" t="str">
        <f>IF(AND('SD DATA Paste'!I82=""),"",'SD DATA Paste'!I82)</f>
        <v/>
      </c>
      <c r="AF83" s="77" t="str">
        <f>IF(AND('SD DATA Paste'!C82=""),"",IF(AND('SD DATA Paste'!C82="Girl"),"F",IF(AND('SD DATA Paste'!C82="Boy"),"M","")))</f>
        <v/>
      </c>
      <c r="AG83" s="77" t="str">
        <f>IF(AND('SD DATA Paste'!F82=""),"",'SD DATA Paste'!F82)</f>
        <v/>
      </c>
      <c r="AH83" s="77" t="str">
        <f>IF(AND('SD DATA Paste'!B82=""),"",'SD DATA Paste'!B82)</f>
        <v/>
      </c>
    </row>
    <row r="84" spans="1:34" ht="30" customHeight="1" thickTop="1" thickBot="1">
      <c r="A84" s="430" t="str">
        <f t="shared" si="10"/>
        <v/>
      </c>
      <c r="B84" s="431" t="str">
        <f t="shared" si="17"/>
        <v/>
      </c>
      <c r="C84" s="483" t="str">
        <f t="shared" si="11"/>
        <v/>
      </c>
      <c r="D84" s="483" t="str">
        <f t="shared" si="12"/>
        <v/>
      </c>
      <c r="E84" s="483" t="str">
        <f t="shared" si="13"/>
        <v/>
      </c>
      <c r="F84" s="431" t="str">
        <f t="shared" si="14"/>
        <v/>
      </c>
      <c r="G84" s="431" t="str">
        <f t="shared" si="15"/>
        <v/>
      </c>
      <c r="H84" s="431" t="str">
        <f t="shared" si="16"/>
        <v/>
      </c>
      <c r="I84" s="434"/>
      <c r="J84" s="433"/>
      <c r="K84" s="134"/>
      <c r="L84" s="134"/>
      <c r="M84" s="134"/>
      <c r="AA84" s="77" t="str">
        <f>IF(AND('SD DATA Paste'!D83=""),"",'SD DATA Paste'!D83)</f>
        <v/>
      </c>
      <c r="AB84" s="77" t="str">
        <f>IF(AND('SD DATA Paste'!E83=""),"",'SD DATA Paste'!E83)</f>
        <v/>
      </c>
      <c r="AC84" s="77" t="str">
        <f>IF(AND('SD DATA Paste'!G83=""),"",'SD DATA Paste'!G83)</f>
        <v/>
      </c>
      <c r="AD84" s="77" t="str">
        <f>IF(AND('SD DATA Paste'!H83=""),"",'SD DATA Paste'!H83)</f>
        <v/>
      </c>
      <c r="AE84" s="77" t="str">
        <f>IF(AND('SD DATA Paste'!I83=""),"",'SD DATA Paste'!I83)</f>
        <v/>
      </c>
      <c r="AF84" s="77" t="str">
        <f>IF(AND('SD DATA Paste'!C83=""),"",IF(AND('SD DATA Paste'!C83="Girl"),"F",IF(AND('SD DATA Paste'!C83="Boy"),"M","")))</f>
        <v/>
      </c>
      <c r="AG84" s="77" t="str">
        <f>IF(AND('SD DATA Paste'!F83=""),"",'SD DATA Paste'!F83)</f>
        <v/>
      </c>
      <c r="AH84" s="77" t="str">
        <f>IF(AND('SD DATA Paste'!B83=""),"",'SD DATA Paste'!B83)</f>
        <v/>
      </c>
    </row>
    <row r="85" spans="1:34" ht="30" customHeight="1" thickTop="1" thickBot="1">
      <c r="A85" s="430" t="str">
        <f t="shared" si="10"/>
        <v/>
      </c>
      <c r="B85" s="431" t="str">
        <f t="shared" si="17"/>
        <v/>
      </c>
      <c r="C85" s="483" t="str">
        <f t="shared" si="11"/>
        <v/>
      </c>
      <c r="D85" s="483" t="str">
        <f t="shared" si="12"/>
        <v/>
      </c>
      <c r="E85" s="483" t="str">
        <f t="shared" si="13"/>
        <v/>
      </c>
      <c r="F85" s="431" t="str">
        <f t="shared" si="14"/>
        <v/>
      </c>
      <c r="G85" s="431" t="str">
        <f t="shared" si="15"/>
        <v/>
      </c>
      <c r="H85" s="431" t="str">
        <f t="shared" si="16"/>
        <v/>
      </c>
      <c r="I85" s="434"/>
      <c r="J85" s="433"/>
      <c r="K85" s="134"/>
      <c r="L85" s="134"/>
      <c r="M85" s="134"/>
      <c r="AA85" s="77" t="str">
        <f>IF(AND('SD DATA Paste'!D84=""),"",'SD DATA Paste'!D84)</f>
        <v/>
      </c>
      <c r="AB85" s="77" t="str">
        <f>IF(AND('SD DATA Paste'!E84=""),"",'SD DATA Paste'!E84)</f>
        <v/>
      </c>
      <c r="AC85" s="77" t="str">
        <f>IF(AND('SD DATA Paste'!G84=""),"",'SD DATA Paste'!G84)</f>
        <v/>
      </c>
      <c r="AD85" s="77" t="str">
        <f>IF(AND('SD DATA Paste'!H84=""),"",'SD DATA Paste'!H84)</f>
        <v/>
      </c>
      <c r="AE85" s="77" t="str">
        <f>IF(AND('SD DATA Paste'!I84=""),"",'SD DATA Paste'!I84)</f>
        <v/>
      </c>
      <c r="AF85" s="77" t="str">
        <f>IF(AND('SD DATA Paste'!C84=""),"",IF(AND('SD DATA Paste'!C84="Girl"),"F",IF(AND('SD DATA Paste'!C84="Boy"),"M","")))</f>
        <v/>
      </c>
      <c r="AG85" s="77" t="str">
        <f>IF(AND('SD DATA Paste'!F84=""),"",'SD DATA Paste'!F84)</f>
        <v/>
      </c>
      <c r="AH85" s="77" t="str">
        <f>IF(AND('SD DATA Paste'!B84=""),"",'SD DATA Paste'!B84)</f>
        <v/>
      </c>
    </row>
    <row r="86" spans="1:34" ht="30" customHeight="1" thickTop="1" thickBot="1">
      <c r="A86" s="430" t="str">
        <f t="shared" si="10"/>
        <v/>
      </c>
      <c r="B86" s="431" t="str">
        <f t="shared" si="17"/>
        <v/>
      </c>
      <c r="C86" s="483" t="str">
        <f t="shared" si="11"/>
        <v/>
      </c>
      <c r="D86" s="483" t="str">
        <f t="shared" si="12"/>
        <v/>
      </c>
      <c r="E86" s="483" t="str">
        <f t="shared" si="13"/>
        <v/>
      </c>
      <c r="F86" s="431" t="str">
        <f t="shared" si="14"/>
        <v/>
      </c>
      <c r="G86" s="431" t="str">
        <f t="shared" si="15"/>
        <v/>
      </c>
      <c r="H86" s="431" t="str">
        <f t="shared" si="16"/>
        <v/>
      </c>
      <c r="I86" s="434"/>
      <c r="J86" s="433"/>
      <c r="K86" s="134"/>
      <c r="L86" s="134"/>
      <c r="M86" s="134"/>
      <c r="AA86" s="77" t="str">
        <f>IF(AND('SD DATA Paste'!D85=""),"",'SD DATA Paste'!D85)</f>
        <v/>
      </c>
      <c r="AB86" s="77" t="str">
        <f>IF(AND('SD DATA Paste'!E85=""),"",'SD DATA Paste'!E85)</f>
        <v/>
      </c>
      <c r="AC86" s="77" t="str">
        <f>IF(AND('SD DATA Paste'!G85=""),"",'SD DATA Paste'!G85)</f>
        <v/>
      </c>
      <c r="AD86" s="77" t="str">
        <f>IF(AND('SD DATA Paste'!H85=""),"",'SD DATA Paste'!H85)</f>
        <v/>
      </c>
      <c r="AE86" s="77" t="str">
        <f>IF(AND('SD DATA Paste'!I85=""),"",'SD DATA Paste'!I85)</f>
        <v/>
      </c>
      <c r="AF86" s="77" t="str">
        <f>IF(AND('SD DATA Paste'!C85=""),"",IF(AND('SD DATA Paste'!C85="Girl"),"F",IF(AND('SD DATA Paste'!C85="Boy"),"M","")))</f>
        <v/>
      </c>
      <c r="AG86" s="77" t="str">
        <f>IF(AND('SD DATA Paste'!F85=""),"",'SD DATA Paste'!F85)</f>
        <v/>
      </c>
      <c r="AH86" s="77" t="str">
        <f>IF(AND('SD DATA Paste'!B85=""),"",'SD DATA Paste'!B85)</f>
        <v/>
      </c>
    </row>
    <row r="87" spans="1:34" ht="30" customHeight="1" thickTop="1" thickBot="1">
      <c r="A87" s="430" t="str">
        <f t="shared" si="10"/>
        <v/>
      </c>
      <c r="B87" s="431" t="str">
        <f t="shared" si="17"/>
        <v/>
      </c>
      <c r="C87" s="483" t="str">
        <f t="shared" si="11"/>
        <v/>
      </c>
      <c r="D87" s="483" t="str">
        <f t="shared" si="12"/>
        <v/>
      </c>
      <c r="E87" s="483" t="str">
        <f t="shared" si="13"/>
        <v/>
      </c>
      <c r="F87" s="431" t="str">
        <f t="shared" si="14"/>
        <v/>
      </c>
      <c r="G87" s="431" t="str">
        <f t="shared" si="15"/>
        <v/>
      </c>
      <c r="H87" s="431" t="str">
        <f t="shared" si="16"/>
        <v/>
      </c>
      <c r="I87" s="434"/>
      <c r="J87" s="433"/>
      <c r="K87" s="134"/>
      <c r="L87" s="134"/>
      <c r="M87" s="134"/>
      <c r="AA87" s="77" t="str">
        <f>IF(AND('SD DATA Paste'!D86=""),"",'SD DATA Paste'!D86)</f>
        <v/>
      </c>
      <c r="AB87" s="77" t="str">
        <f>IF(AND('SD DATA Paste'!E86=""),"",'SD DATA Paste'!E86)</f>
        <v/>
      </c>
      <c r="AC87" s="77" t="str">
        <f>IF(AND('SD DATA Paste'!G86=""),"",'SD DATA Paste'!G86)</f>
        <v/>
      </c>
      <c r="AD87" s="77" t="str">
        <f>IF(AND('SD DATA Paste'!H86=""),"",'SD DATA Paste'!H86)</f>
        <v/>
      </c>
      <c r="AE87" s="77" t="str">
        <f>IF(AND('SD DATA Paste'!I86=""),"",'SD DATA Paste'!I86)</f>
        <v/>
      </c>
      <c r="AF87" s="77" t="str">
        <f>IF(AND('SD DATA Paste'!C86=""),"",IF(AND('SD DATA Paste'!C86="Girl"),"F",IF(AND('SD DATA Paste'!C86="Boy"),"M","")))</f>
        <v/>
      </c>
      <c r="AG87" s="77" t="str">
        <f>IF(AND('SD DATA Paste'!F86=""),"",'SD DATA Paste'!F86)</f>
        <v/>
      </c>
      <c r="AH87" s="77" t="str">
        <f>IF(AND('SD DATA Paste'!B86=""),"",'SD DATA Paste'!B86)</f>
        <v/>
      </c>
    </row>
    <row r="88" spans="1:34" ht="30" customHeight="1" thickTop="1" thickBot="1">
      <c r="A88" s="430" t="str">
        <f t="shared" si="10"/>
        <v/>
      </c>
      <c r="B88" s="431" t="str">
        <f t="shared" si="17"/>
        <v/>
      </c>
      <c r="C88" s="483" t="str">
        <f t="shared" si="11"/>
        <v/>
      </c>
      <c r="D88" s="483" t="str">
        <f t="shared" si="12"/>
        <v/>
      </c>
      <c r="E88" s="483" t="str">
        <f t="shared" si="13"/>
        <v/>
      </c>
      <c r="F88" s="431" t="str">
        <f t="shared" si="14"/>
        <v/>
      </c>
      <c r="G88" s="431" t="str">
        <f t="shared" si="15"/>
        <v/>
      </c>
      <c r="H88" s="431" t="str">
        <f t="shared" si="16"/>
        <v/>
      </c>
      <c r="I88" s="434"/>
      <c r="J88" s="433"/>
      <c r="K88" s="134"/>
      <c r="L88" s="134"/>
      <c r="M88" s="134"/>
      <c r="AA88" s="77" t="str">
        <f>IF(AND('SD DATA Paste'!D87=""),"",'SD DATA Paste'!D87)</f>
        <v/>
      </c>
      <c r="AB88" s="77" t="str">
        <f>IF(AND('SD DATA Paste'!E87=""),"",'SD DATA Paste'!E87)</f>
        <v/>
      </c>
      <c r="AC88" s="77" t="str">
        <f>IF(AND('SD DATA Paste'!G87=""),"",'SD DATA Paste'!G87)</f>
        <v/>
      </c>
      <c r="AD88" s="77" t="str">
        <f>IF(AND('SD DATA Paste'!H87=""),"",'SD DATA Paste'!H87)</f>
        <v/>
      </c>
      <c r="AE88" s="77" t="str">
        <f>IF(AND('SD DATA Paste'!I87=""),"",'SD DATA Paste'!I87)</f>
        <v/>
      </c>
      <c r="AF88" s="77" t="str">
        <f>IF(AND('SD DATA Paste'!C87=""),"",IF(AND('SD DATA Paste'!C87="Girl"),"F",IF(AND('SD DATA Paste'!C87="Boy"),"M","")))</f>
        <v/>
      </c>
      <c r="AG88" s="77" t="str">
        <f>IF(AND('SD DATA Paste'!F87=""),"",'SD DATA Paste'!F87)</f>
        <v/>
      </c>
      <c r="AH88" s="77" t="str">
        <f>IF(AND('SD DATA Paste'!B87=""),"",'SD DATA Paste'!B87)</f>
        <v/>
      </c>
    </row>
    <row r="89" spans="1:34" ht="30" customHeight="1" thickTop="1" thickBot="1">
      <c r="A89" s="430" t="str">
        <f t="shared" si="10"/>
        <v/>
      </c>
      <c r="B89" s="431" t="str">
        <f t="shared" si="17"/>
        <v/>
      </c>
      <c r="C89" s="483" t="str">
        <f t="shared" si="11"/>
        <v/>
      </c>
      <c r="D89" s="483" t="str">
        <f t="shared" si="12"/>
        <v/>
      </c>
      <c r="E89" s="483" t="str">
        <f t="shared" si="13"/>
        <v/>
      </c>
      <c r="F89" s="431" t="str">
        <f t="shared" si="14"/>
        <v/>
      </c>
      <c r="G89" s="431" t="str">
        <f t="shared" si="15"/>
        <v/>
      </c>
      <c r="H89" s="431" t="str">
        <f t="shared" si="16"/>
        <v/>
      </c>
      <c r="I89" s="434"/>
      <c r="J89" s="433"/>
      <c r="K89" s="134"/>
      <c r="L89" s="134"/>
      <c r="M89" s="134"/>
      <c r="AA89" s="77" t="str">
        <f>IF(AND('SD DATA Paste'!D88=""),"",'SD DATA Paste'!D88)</f>
        <v/>
      </c>
      <c r="AB89" s="77" t="str">
        <f>IF(AND('SD DATA Paste'!E88=""),"",'SD DATA Paste'!E88)</f>
        <v/>
      </c>
      <c r="AC89" s="77" t="str">
        <f>IF(AND('SD DATA Paste'!G88=""),"",'SD DATA Paste'!G88)</f>
        <v/>
      </c>
      <c r="AD89" s="77" t="str">
        <f>IF(AND('SD DATA Paste'!H88=""),"",'SD DATA Paste'!H88)</f>
        <v/>
      </c>
      <c r="AE89" s="77" t="str">
        <f>IF(AND('SD DATA Paste'!I88=""),"",'SD DATA Paste'!I88)</f>
        <v/>
      </c>
      <c r="AF89" s="77" t="str">
        <f>IF(AND('SD DATA Paste'!C88=""),"",IF(AND('SD DATA Paste'!C88="Girl"),"F",IF(AND('SD DATA Paste'!C88="Boy"),"M","")))</f>
        <v/>
      </c>
      <c r="AG89" s="77" t="str">
        <f>IF(AND('SD DATA Paste'!F88=""),"",'SD DATA Paste'!F88)</f>
        <v/>
      </c>
      <c r="AH89" s="77" t="str">
        <f>IF(AND('SD DATA Paste'!B88=""),"",'SD DATA Paste'!B88)</f>
        <v/>
      </c>
    </row>
    <row r="90" spans="1:34" ht="30" customHeight="1" thickTop="1" thickBot="1">
      <c r="A90" s="430" t="str">
        <f t="shared" si="10"/>
        <v/>
      </c>
      <c r="B90" s="431" t="str">
        <f t="shared" si="17"/>
        <v/>
      </c>
      <c r="C90" s="483" t="str">
        <f t="shared" si="11"/>
        <v/>
      </c>
      <c r="D90" s="483" t="str">
        <f t="shared" si="12"/>
        <v/>
      </c>
      <c r="E90" s="483" t="str">
        <f t="shared" si="13"/>
        <v/>
      </c>
      <c r="F90" s="431" t="str">
        <f t="shared" si="14"/>
        <v/>
      </c>
      <c r="G90" s="431" t="str">
        <f t="shared" si="15"/>
        <v/>
      </c>
      <c r="H90" s="431" t="str">
        <f t="shared" si="16"/>
        <v/>
      </c>
      <c r="I90" s="434"/>
      <c r="J90" s="433"/>
      <c r="K90" s="134"/>
      <c r="L90" s="134"/>
      <c r="M90" s="134"/>
      <c r="AA90" s="77" t="str">
        <f>IF(AND('SD DATA Paste'!D89=""),"",'SD DATA Paste'!D89)</f>
        <v/>
      </c>
      <c r="AB90" s="77" t="str">
        <f>IF(AND('SD DATA Paste'!E89=""),"",'SD DATA Paste'!E89)</f>
        <v/>
      </c>
      <c r="AC90" s="77" t="str">
        <f>IF(AND('SD DATA Paste'!G89=""),"",'SD DATA Paste'!G89)</f>
        <v/>
      </c>
      <c r="AD90" s="77" t="str">
        <f>IF(AND('SD DATA Paste'!H89=""),"",'SD DATA Paste'!H89)</f>
        <v/>
      </c>
      <c r="AE90" s="77" t="str">
        <f>IF(AND('SD DATA Paste'!I89=""),"",'SD DATA Paste'!I89)</f>
        <v/>
      </c>
      <c r="AF90" s="77" t="str">
        <f>IF(AND('SD DATA Paste'!C89=""),"",IF(AND('SD DATA Paste'!C89="Girl"),"F",IF(AND('SD DATA Paste'!C89="Boy"),"M","")))</f>
        <v/>
      </c>
      <c r="AG90" s="77" t="str">
        <f>IF(AND('SD DATA Paste'!F89=""),"",'SD DATA Paste'!F89)</f>
        <v/>
      </c>
      <c r="AH90" s="77" t="str">
        <f>IF(AND('SD DATA Paste'!B89=""),"",'SD DATA Paste'!B89)</f>
        <v/>
      </c>
    </row>
    <row r="91" spans="1:34" ht="30" customHeight="1" thickTop="1" thickBot="1">
      <c r="A91" s="430" t="str">
        <f t="shared" si="10"/>
        <v/>
      </c>
      <c r="B91" s="431" t="str">
        <f t="shared" si="17"/>
        <v/>
      </c>
      <c r="C91" s="483" t="str">
        <f t="shared" si="11"/>
        <v/>
      </c>
      <c r="D91" s="483" t="str">
        <f t="shared" si="12"/>
        <v/>
      </c>
      <c r="E91" s="483" t="str">
        <f t="shared" si="13"/>
        <v/>
      </c>
      <c r="F91" s="431" t="str">
        <f t="shared" si="14"/>
        <v/>
      </c>
      <c r="G91" s="431" t="str">
        <f t="shared" si="15"/>
        <v/>
      </c>
      <c r="H91" s="431" t="str">
        <f t="shared" si="16"/>
        <v/>
      </c>
      <c r="I91" s="434"/>
      <c r="J91" s="433"/>
      <c r="K91" s="134"/>
      <c r="L91" s="134"/>
      <c r="M91" s="134"/>
      <c r="AA91" s="77" t="str">
        <f>IF(AND('SD DATA Paste'!D90=""),"",'SD DATA Paste'!D90)</f>
        <v/>
      </c>
      <c r="AB91" s="77" t="str">
        <f>IF(AND('SD DATA Paste'!E90=""),"",'SD DATA Paste'!E90)</f>
        <v/>
      </c>
      <c r="AC91" s="77" t="str">
        <f>IF(AND('SD DATA Paste'!G90=""),"",'SD DATA Paste'!G90)</f>
        <v/>
      </c>
      <c r="AD91" s="77" t="str">
        <f>IF(AND('SD DATA Paste'!H90=""),"",'SD DATA Paste'!H90)</f>
        <v/>
      </c>
      <c r="AE91" s="77" t="str">
        <f>IF(AND('SD DATA Paste'!I90=""),"",'SD DATA Paste'!I90)</f>
        <v/>
      </c>
      <c r="AF91" s="77" t="str">
        <f>IF(AND('SD DATA Paste'!C90=""),"",IF(AND('SD DATA Paste'!C90="Girl"),"F",IF(AND('SD DATA Paste'!C90="Boy"),"M","")))</f>
        <v/>
      </c>
      <c r="AG91" s="77" t="str">
        <f>IF(AND('SD DATA Paste'!F90=""),"",'SD DATA Paste'!F90)</f>
        <v/>
      </c>
      <c r="AH91" s="77" t="str">
        <f>IF(AND('SD DATA Paste'!B90=""),"",'SD DATA Paste'!B90)</f>
        <v/>
      </c>
    </row>
    <row r="92" spans="1:34" ht="30" customHeight="1" thickTop="1" thickBot="1">
      <c r="A92" s="430" t="str">
        <f t="shared" si="10"/>
        <v/>
      </c>
      <c r="B92" s="431" t="str">
        <f t="shared" si="17"/>
        <v/>
      </c>
      <c r="C92" s="483" t="str">
        <f t="shared" si="11"/>
        <v/>
      </c>
      <c r="D92" s="483" t="str">
        <f t="shared" si="12"/>
        <v/>
      </c>
      <c r="E92" s="483" t="str">
        <f t="shared" si="13"/>
        <v/>
      </c>
      <c r="F92" s="431" t="str">
        <f t="shared" si="14"/>
        <v/>
      </c>
      <c r="G92" s="431" t="str">
        <f t="shared" si="15"/>
        <v/>
      </c>
      <c r="H92" s="431" t="str">
        <f t="shared" si="16"/>
        <v/>
      </c>
      <c r="I92" s="434"/>
      <c r="J92" s="433"/>
      <c r="K92" s="134"/>
      <c r="L92" s="134"/>
      <c r="M92" s="134"/>
      <c r="AA92" s="77" t="str">
        <f>IF(AND('SD DATA Paste'!D91=""),"",'SD DATA Paste'!D91)</f>
        <v/>
      </c>
      <c r="AB92" s="77" t="str">
        <f>IF(AND('SD DATA Paste'!E91=""),"",'SD DATA Paste'!E91)</f>
        <v/>
      </c>
      <c r="AC92" s="77" t="str">
        <f>IF(AND('SD DATA Paste'!G91=""),"",'SD DATA Paste'!G91)</f>
        <v/>
      </c>
      <c r="AD92" s="77" t="str">
        <f>IF(AND('SD DATA Paste'!H91=""),"",'SD DATA Paste'!H91)</f>
        <v/>
      </c>
      <c r="AE92" s="77" t="str">
        <f>IF(AND('SD DATA Paste'!I91=""),"",'SD DATA Paste'!I91)</f>
        <v/>
      </c>
      <c r="AF92" s="77" t="str">
        <f>IF(AND('SD DATA Paste'!C91=""),"",IF(AND('SD DATA Paste'!C91="Girl"),"F",IF(AND('SD DATA Paste'!C91="Boy"),"M","")))</f>
        <v/>
      </c>
      <c r="AG92" s="77" t="str">
        <f>IF(AND('SD DATA Paste'!F91=""),"",'SD DATA Paste'!F91)</f>
        <v/>
      </c>
      <c r="AH92" s="77" t="str">
        <f>IF(AND('SD DATA Paste'!B91=""),"",'SD DATA Paste'!B91)</f>
        <v/>
      </c>
    </row>
    <row r="93" spans="1:34" ht="30" customHeight="1" thickTop="1" thickBot="1">
      <c r="A93" s="430" t="str">
        <f t="shared" si="10"/>
        <v/>
      </c>
      <c r="B93" s="431" t="str">
        <f t="shared" si="17"/>
        <v/>
      </c>
      <c r="C93" s="483" t="str">
        <f t="shared" si="11"/>
        <v/>
      </c>
      <c r="D93" s="483" t="str">
        <f t="shared" si="12"/>
        <v/>
      </c>
      <c r="E93" s="483" t="str">
        <f t="shared" si="13"/>
        <v/>
      </c>
      <c r="F93" s="431" t="str">
        <f t="shared" si="14"/>
        <v/>
      </c>
      <c r="G93" s="431" t="str">
        <f t="shared" si="15"/>
        <v/>
      </c>
      <c r="H93" s="431" t="str">
        <f t="shared" si="16"/>
        <v/>
      </c>
      <c r="I93" s="434"/>
      <c r="J93" s="433"/>
      <c r="K93" s="134"/>
      <c r="L93" s="134"/>
      <c r="M93" s="134"/>
      <c r="AA93" s="77" t="str">
        <f>IF(AND('SD DATA Paste'!D92=""),"",'SD DATA Paste'!D92)</f>
        <v/>
      </c>
      <c r="AB93" s="77" t="str">
        <f>IF(AND('SD DATA Paste'!E92=""),"",'SD DATA Paste'!E92)</f>
        <v/>
      </c>
      <c r="AC93" s="77" t="str">
        <f>IF(AND('SD DATA Paste'!G92=""),"",'SD DATA Paste'!G92)</f>
        <v/>
      </c>
      <c r="AD93" s="77" t="str">
        <f>IF(AND('SD DATA Paste'!H92=""),"",'SD DATA Paste'!H92)</f>
        <v/>
      </c>
      <c r="AE93" s="77" t="str">
        <f>IF(AND('SD DATA Paste'!I92=""),"",'SD DATA Paste'!I92)</f>
        <v/>
      </c>
      <c r="AF93" s="77" t="str">
        <f>IF(AND('SD DATA Paste'!C92=""),"",IF(AND('SD DATA Paste'!C92="Girl"),"F",IF(AND('SD DATA Paste'!C92="Boy"),"M","")))</f>
        <v/>
      </c>
      <c r="AG93" s="77" t="str">
        <f>IF(AND('SD DATA Paste'!F92=""),"",'SD DATA Paste'!F92)</f>
        <v/>
      </c>
      <c r="AH93" s="77" t="str">
        <f>IF(AND('SD DATA Paste'!B92=""),"",'SD DATA Paste'!B92)</f>
        <v/>
      </c>
    </row>
    <row r="94" spans="1:34" ht="30" customHeight="1" thickTop="1" thickBot="1">
      <c r="A94" s="430" t="str">
        <f t="shared" si="10"/>
        <v/>
      </c>
      <c r="B94" s="431" t="str">
        <f t="shared" si="17"/>
        <v/>
      </c>
      <c r="C94" s="483" t="str">
        <f t="shared" si="11"/>
        <v/>
      </c>
      <c r="D94" s="483" t="str">
        <f t="shared" si="12"/>
        <v/>
      </c>
      <c r="E94" s="483" t="str">
        <f t="shared" si="13"/>
        <v/>
      </c>
      <c r="F94" s="431" t="str">
        <f t="shared" si="14"/>
        <v/>
      </c>
      <c r="G94" s="431" t="str">
        <f t="shared" si="15"/>
        <v/>
      </c>
      <c r="H94" s="431" t="str">
        <f t="shared" si="16"/>
        <v/>
      </c>
      <c r="I94" s="434"/>
      <c r="J94" s="433"/>
      <c r="K94" s="134"/>
      <c r="L94" s="134"/>
      <c r="M94" s="134"/>
      <c r="AA94" s="77" t="str">
        <f>IF(AND('SD DATA Paste'!D93=""),"",'SD DATA Paste'!D93)</f>
        <v/>
      </c>
      <c r="AB94" s="77" t="str">
        <f>IF(AND('SD DATA Paste'!E93=""),"",'SD DATA Paste'!E93)</f>
        <v/>
      </c>
      <c r="AC94" s="77" t="str">
        <f>IF(AND('SD DATA Paste'!G93=""),"",'SD DATA Paste'!G93)</f>
        <v/>
      </c>
      <c r="AD94" s="77" t="str">
        <f>IF(AND('SD DATA Paste'!H93=""),"",'SD DATA Paste'!H93)</f>
        <v/>
      </c>
      <c r="AE94" s="77" t="str">
        <f>IF(AND('SD DATA Paste'!I93=""),"",'SD DATA Paste'!I93)</f>
        <v/>
      </c>
      <c r="AF94" s="77" t="str">
        <f>IF(AND('SD DATA Paste'!C93=""),"",IF(AND('SD DATA Paste'!C93="Girl"),"F",IF(AND('SD DATA Paste'!C93="Boy"),"M","")))</f>
        <v/>
      </c>
      <c r="AG94" s="77" t="str">
        <f>IF(AND('SD DATA Paste'!F93=""),"",'SD DATA Paste'!F93)</f>
        <v/>
      </c>
      <c r="AH94" s="77" t="str">
        <f>IF(AND('SD DATA Paste'!B93=""),"",'SD DATA Paste'!B93)</f>
        <v/>
      </c>
    </row>
    <row r="95" spans="1:34" ht="30" customHeight="1" thickTop="1" thickBot="1">
      <c r="A95" s="430" t="str">
        <f t="shared" si="10"/>
        <v/>
      </c>
      <c r="B95" s="431" t="str">
        <f t="shared" si="17"/>
        <v/>
      </c>
      <c r="C95" s="483" t="str">
        <f t="shared" si="11"/>
        <v/>
      </c>
      <c r="D95" s="483" t="str">
        <f t="shared" si="12"/>
        <v/>
      </c>
      <c r="E95" s="483" t="str">
        <f t="shared" si="13"/>
        <v/>
      </c>
      <c r="F95" s="431" t="str">
        <f t="shared" si="14"/>
        <v/>
      </c>
      <c r="G95" s="431" t="str">
        <f t="shared" si="15"/>
        <v/>
      </c>
      <c r="H95" s="431" t="str">
        <f t="shared" si="16"/>
        <v/>
      </c>
      <c r="I95" s="434"/>
      <c r="J95" s="433"/>
      <c r="K95" s="134"/>
      <c r="L95" s="134"/>
      <c r="M95" s="134"/>
      <c r="AA95" s="77" t="str">
        <f>IF(AND('SD DATA Paste'!D94=""),"",'SD DATA Paste'!D94)</f>
        <v/>
      </c>
      <c r="AB95" s="77" t="str">
        <f>IF(AND('SD DATA Paste'!E94=""),"",'SD DATA Paste'!E94)</f>
        <v/>
      </c>
      <c r="AC95" s="77" t="str">
        <f>IF(AND('SD DATA Paste'!G94=""),"",'SD DATA Paste'!G94)</f>
        <v/>
      </c>
      <c r="AD95" s="77" t="str">
        <f>IF(AND('SD DATA Paste'!H94=""),"",'SD DATA Paste'!H94)</f>
        <v/>
      </c>
      <c r="AE95" s="77" t="str">
        <f>IF(AND('SD DATA Paste'!I94=""),"",'SD DATA Paste'!I94)</f>
        <v/>
      </c>
      <c r="AF95" s="77" t="str">
        <f>IF(AND('SD DATA Paste'!C94=""),"",IF(AND('SD DATA Paste'!C94="Girl"),"F",IF(AND('SD DATA Paste'!C94="Boy"),"M","")))</f>
        <v/>
      </c>
      <c r="AG95" s="77" t="str">
        <f>IF(AND('SD DATA Paste'!F94=""),"",'SD DATA Paste'!F94)</f>
        <v/>
      </c>
      <c r="AH95" s="77" t="str">
        <f>IF(AND('SD DATA Paste'!B94=""),"",'SD DATA Paste'!B94)</f>
        <v/>
      </c>
    </row>
    <row r="96" spans="1:34" ht="30" customHeight="1" thickTop="1" thickBot="1">
      <c r="A96" s="430" t="str">
        <f t="shared" si="10"/>
        <v/>
      </c>
      <c r="B96" s="431" t="str">
        <f t="shared" si="17"/>
        <v/>
      </c>
      <c r="C96" s="483" t="str">
        <f t="shared" si="11"/>
        <v/>
      </c>
      <c r="D96" s="483" t="str">
        <f t="shared" si="12"/>
        <v/>
      </c>
      <c r="E96" s="483" t="str">
        <f t="shared" si="13"/>
        <v/>
      </c>
      <c r="F96" s="431" t="str">
        <f t="shared" si="14"/>
        <v/>
      </c>
      <c r="G96" s="431" t="str">
        <f t="shared" si="15"/>
        <v/>
      </c>
      <c r="H96" s="431" t="str">
        <f t="shared" si="16"/>
        <v/>
      </c>
      <c r="I96" s="434"/>
      <c r="J96" s="433"/>
      <c r="K96" s="134"/>
      <c r="L96" s="134"/>
      <c r="M96" s="134"/>
      <c r="AA96" s="77" t="str">
        <f>IF(AND('SD DATA Paste'!D95=""),"",'SD DATA Paste'!D95)</f>
        <v/>
      </c>
      <c r="AB96" s="77" t="str">
        <f>IF(AND('SD DATA Paste'!E95=""),"",'SD DATA Paste'!E95)</f>
        <v/>
      </c>
      <c r="AC96" s="77" t="str">
        <f>IF(AND('SD DATA Paste'!G95=""),"",'SD DATA Paste'!G95)</f>
        <v/>
      </c>
      <c r="AD96" s="77" t="str">
        <f>IF(AND('SD DATA Paste'!H95=""),"",'SD DATA Paste'!H95)</f>
        <v/>
      </c>
      <c r="AE96" s="77" t="str">
        <f>IF(AND('SD DATA Paste'!I95=""),"",'SD DATA Paste'!I95)</f>
        <v/>
      </c>
      <c r="AF96" s="77" t="str">
        <f>IF(AND('SD DATA Paste'!C95=""),"",IF(AND('SD DATA Paste'!C95="Girl"),"F",IF(AND('SD DATA Paste'!C95="Boy"),"M","")))</f>
        <v/>
      </c>
      <c r="AG96" s="77" t="str">
        <f>IF(AND('SD DATA Paste'!F95=""),"",'SD DATA Paste'!F95)</f>
        <v/>
      </c>
      <c r="AH96" s="77" t="str">
        <f>IF(AND('SD DATA Paste'!B95=""),"",'SD DATA Paste'!B95)</f>
        <v/>
      </c>
    </row>
    <row r="97" spans="1:34" ht="30" customHeight="1" thickTop="1" thickBot="1">
      <c r="A97" s="430" t="str">
        <f t="shared" si="10"/>
        <v/>
      </c>
      <c r="B97" s="431" t="str">
        <f t="shared" si="17"/>
        <v/>
      </c>
      <c r="C97" s="483" t="str">
        <f t="shared" si="11"/>
        <v/>
      </c>
      <c r="D97" s="483" t="str">
        <f t="shared" si="12"/>
        <v/>
      </c>
      <c r="E97" s="483" t="str">
        <f t="shared" si="13"/>
        <v/>
      </c>
      <c r="F97" s="431" t="str">
        <f t="shared" si="14"/>
        <v/>
      </c>
      <c r="G97" s="431" t="str">
        <f t="shared" si="15"/>
        <v/>
      </c>
      <c r="H97" s="431" t="str">
        <f t="shared" si="16"/>
        <v/>
      </c>
      <c r="I97" s="434"/>
      <c r="J97" s="433"/>
      <c r="K97" s="134"/>
      <c r="L97" s="134"/>
      <c r="M97" s="134"/>
      <c r="AA97" s="77" t="str">
        <f>IF(AND('SD DATA Paste'!D96=""),"",'SD DATA Paste'!D96)</f>
        <v/>
      </c>
      <c r="AB97" s="77" t="str">
        <f>IF(AND('SD DATA Paste'!E96=""),"",'SD DATA Paste'!E96)</f>
        <v/>
      </c>
      <c r="AC97" s="77" t="str">
        <f>IF(AND('SD DATA Paste'!G96=""),"",'SD DATA Paste'!G96)</f>
        <v/>
      </c>
      <c r="AD97" s="77" t="str">
        <f>IF(AND('SD DATA Paste'!H96=""),"",'SD DATA Paste'!H96)</f>
        <v/>
      </c>
      <c r="AE97" s="77" t="str">
        <f>IF(AND('SD DATA Paste'!I96=""),"",'SD DATA Paste'!I96)</f>
        <v/>
      </c>
      <c r="AF97" s="77" t="str">
        <f>IF(AND('SD DATA Paste'!C96=""),"",IF(AND('SD DATA Paste'!C96="Girl"),"F",IF(AND('SD DATA Paste'!C96="Boy"),"M","")))</f>
        <v/>
      </c>
      <c r="AG97" s="77" t="str">
        <f>IF(AND('SD DATA Paste'!F96=""),"",'SD DATA Paste'!F96)</f>
        <v/>
      </c>
      <c r="AH97" s="77" t="str">
        <f>IF(AND('SD DATA Paste'!B96=""),"",'SD DATA Paste'!B96)</f>
        <v/>
      </c>
    </row>
    <row r="98" spans="1:34" ht="30" customHeight="1" thickTop="1" thickBot="1">
      <c r="A98" s="430" t="str">
        <f t="shared" si="10"/>
        <v/>
      </c>
      <c r="B98" s="431" t="str">
        <f t="shared" si="17"/>
        <v/>
      </c>
      <c r="C98" s="483" t="str">
        <f t="shared" si="11"/>
        <v/>
      </c>
      <c r="D98" s="483" t="str">
        <f t="shared" si="12"/>
        <v/>
      </c>
      <c r="E98" s="483" t="str">
        <f t="shared" si="13"/>
        <v/>
      </c>
      <c r="F98" s="431" t="str">
        <f t="shared" si="14"/>
        <v/>
      </c>
      <c r="G98" s="431" t="str">
        <f t="shared" si="15"/>
        <v/>
      </c>
      <c r="H98" s="431" t="str">
        <f t="shared" si="16"/>
        <v/>
      </c>
      <c r="I98" s="434"/>
      <c r="J98" s="433"/>
      <c r="K98" s="134"/>
      <c r="L98" s="134"/>
      <c r="M98" s="134"/>
      <c r="AA98" s="77" t="str">
        <f>IF(AND('SD DATA Paste'!D97=""),"",'SD DATA Paste'!D97)</f>
        <v/>
      </c>
      <c r="AB98" s="77" t="str">
        <f>IF(AND('SD DATA Paste'!E97=""),"",'SD DATA Paste'!E97)</f>
        <v/>
      </c>
      <c r="AC98" s="77" t="str">
        <f>IF(AND('SD DATA Paste'!G97=""),"",'SD DATA Paste'!G97)</f>
        <v/>
      </c>
      <c r="AD98" s="77" t="str">
        <f>IF(AND('SD DATA Paste'!H97=""),"",'SD DATA Paste'!H97)</f>
        <v/>
      </c>
      <c r="AE98" s="77" t="str">
        <f>IF(AND('SD DATA Paste'!I97=""),"",'SD DATA Paste'!I97)</f>
        <v/>
      </c>
      <c r="AF98" s="77" t="str">
        <f>IF(AND('SD DATA Paste'!C97=""),"",IF(AND('SD DATA Paste'!C97="Girl"),"F",IF(AND('SD DATA Paste'!C97="Boy"),"M","")))</f>
        <v/>
      </c>
      <c r="AG98" s="77" t="str">
        <f>IF(AND('SD DATA Paste'!F97=""),"",'SD DATA Paste'!F97)</f>
        <v/>
      </c>
      <c r="AH98" s="77" t="str">
        <f>IF(AND('SD DATA Paste'!B97=""),"",'SD DATA Paste'!B97)</f>
        <v/>
      </c>
    </row>
    <row r="99" spans="1:34" ht="30" customHeight="1" thickTop="1" thickBot="1">
      <c r="A99" s="430" t="str">
        <f t="shared" si="10"/>
        <v/>
      </c>
      <c r="B99" s="431" t="str">
        <f t="shared" si="17"/>
        <v/>
      </c>
      <c r="C99" s="483" t="str">
        <f t="shared" si="11"/>
        <v/>
      </c>
      <c r="D99" s="483" t="str">
        <f t="shared" si="12"/>
        <v/>
      </c>
      <c r="E99" s="483" t="str">
        <f t="shared" si="13"/>
        <v/>
      </c>
      <c r="F99" s="431" t="str">
        <f t="shared" si="14"/>
        <v/>
      </c>
      <c r="G99" s="431" t="str">
        <f t="shared" si="15"/>
        <v/>
      </c>
      <c r="H99" s="431" t="str">
        <f t="shared" si="16"/>
        <v/>
      </c>
      <c r="I99" s="434"/>
      <c r="J99" s="433"/>
      <c r="K99" s="134"/>
      <c r="L99" s="134"/>
      <c r="M99" s="134"/>
      <c r="AA99" s="77" t="str">
        <f>IF(AND('SD DATA Paste'!D98=""),"",'SD DATA Paste'!D98)</f>
        <v/>
      </c>
      <c r="AB99" s="77" t="str">
        <f>IF(AND('SD DATA Paste'!E98=""),"",'SD DATA Paste'!E98)</f>
        <v/>
      </c>
      <c r="AC99" s="77" t="str">
        <f>IF(AND('SD DATA Paste'!G98=""),"",'SD DATA Paste'!G98)</f>
        <v/>
      </c>
      <c r="AD99" s="77" t="str">
        <f>IF(AND('SD DATA Paste'!H98=""),"",'SD DATA Paste'!H98)</f>
        <v/>
      </c>
      <c r="AE99" s="77" t="str">
        <f>IF(AND('SD DATA Paste'!I98=""),"",'SD DATA Paste'!I98)</f>
        <v/>
      </c>
      <c r="AF99" s="77" t="str">
        <f>IF(AND('SD DATA Paste'!C98=""),"",IF(AND('SD DATA Paste'!C98="Girl"),"F",IF(AND('SD DATA Paste'!C98="Boy"),"M","")))</f>
        <v/>
      </c>
      <c r="AG99" s="77" t="str">
        <f>IF(AND('SD DATA Paste'!F98=""),"",'SD DATA Paste'!F98)</f>
        <v/>
      </c>
      <c r="AH99" s="77" t="str">
        <f>IF(AND('SD DATA Paste'!B98=""),"",'SD DATA Paste'!B98)</f>
        <v/>
      </c>
    </row>
    <row r="100" spans="1:34" ht="30" customHeight="1" thickTop="1" thickBot="1">
      <c r="A100" s="430" t="str">
        <f t="shared" si="10"/>
        <v/>
      </c>
      <c r="B100" s="431" t="str">
        <f t="shared" si="17"/>
        <v/>
      </c>
      <c r="C100" s="483" t="str">
        <f t="shared" si="11"/>
        <v/>
      </c>
      <c r="D100" s="483" t="str">
        <f t="shared" si="12"/>
        <v/>
      </c>
      <c r="E100" s="483" t="str">
        <f t="shared" si="13"/>
        <v/>
      </c>
      <c r="F100" s="431" t="str">
        <f t="shared" si="14"/>
        <v/>
      </c>
      <c r="G100" s="431" t="str">
        <f t="shared" si="15"/>
        <v/>
      </c>
      <c r="H100" s="431" t="str">
        <f t="shared" si="16"/>
        <v/>
      </c>
      <c r="I100" s="434"/>
      <c r="J100" s="433"/>
      <c r="K100" s="134"/>
      <c r="L100" s="134"/>
      <c r="M100" s="134"/>
      <c r="AA100" s="77" t="str">
        <f>IF(AND('SD DATA Paste'!D99=""),"",'SD DATA Paste'!D99)</f>
        <v/>
      </c>
      <c r="AB100" s="77" t="str">
        <f>IF(AND('SD DATA Paste'!E99=""),"",'SD DATA Paste'!E99)</f>
        <v/>
      </c>
      <c r="AC100" s="77" t="str">
        <f>IF(AND('SD DATA Paste'!G99=""),"",'SD DATA Paste'!G99)</f>
        <v/>
      </c>
      <c r="AD100" s="77" t="str">
        <f>IF(AND('SD DATA Paste'!H99=""),"",'SD DATA Paste'!H99)</f>
        <v/>
      </c>
      <c r="AE100" s="77" t="str">
        <f>IF(AND('SD DATA Paste'!I99=""),"",'SD DATA Paste'!I99)</f>
        <v/>
      </c>
      <c r="AF100" s="77" t="str">
        <f>IF(AND('SD DATA Paste'!C99=""),"",IF(AND('SD DATA Paste'!C99="Girl"),"F",IF(AND('SD DATA Paste'!C99="Boy"),"M","")))</f>
        <v/>
      </c>
      <c r="AG100" s="77" t="str">
        <f>IF(AND('SD DATA Paste'!F99=""),"",'SD DATA Paste'!F99)</f>
        <v/>
      </c>
      <c r="AH100" s="77" t="str">
        <f>IF(AND('SD DATA Paste'!B99=""),"",'SD DATA Paste'!B99)</f>
        <v/>
      </c>
    </row>
    <row r="101" spans="1:34" ht="30" customHeight="1" thickTop="1" thickBot="1">
      <c r="A101" s="430" t="str">
        <f t="shared" si="10"/>
        <v/>
      </c>
      <c r="B101" s="431" t="str">
        <f t="shared" si="17"/>
        <v/>
      </c>
      <c r="C101" s="483" t="str">
        <f t="shared" si="11"/>
        <v/>
      </c>
      <c r="D101" s="483" t="str">
        <f t="shared" si="12"/>
        <v/>
      </c>
      <c r="E101" s="483" t="str">
        <f t="shared" si="13"/>
        <v/>
      </c>
      <c r="F101" s="431" t="str">
        <f t="shared" si="14"/>
        <v/>
      </c>
      <c r="G101" s="431" t="str">
        <f t="shared" si="15"/>
        <v/>
      </c>
      <c r="H101" s="431" t="str">
        <f t="shared" si="16"/>
        <v/>
      </c>
      <c r="I101" s="434"/>
      <c r="J101" s="433"/>
      <c r="K101" s="134"/>
      <c r="L101" s="134"/>
      <c r="M101" s="134"/>
      <c r="AA101" s="77" t="str">
        <f>IF(AND('SD DATA Paste'!D100=""),"",'SD DATA Paste'!D100)</f>
        <v/>
      </c>
      <c r="AB101" s="77" t="str">
        <f>IF(AND('SD DATA Paste'!E100=""),"",'SD DATA Paste'!E100)</f>
        <v/>
      </c>
      <c r="AC101" s="77" t="str">
        <f>IF(AND('SD DATA Paste'!G100=""),"",'SD DATA Paste'!G100)</f>
        <v/>
      </c>
      <c r="AD101" s="77" t="str">
        <f>IF(AND('SD DATA Paste'!H100=""),"",'SD DATA Paste'!H100)</f>
        <v/>
      </c>
      <c r="AE101" s="77" t="str">
        <f>IF(AND('SD DATA Paste'!I100=""),"",'SD DATA Paste'!I100)</f>
        <v/>
      </c>
      <c r="AF101" s="77" t="str">
        <f>IF(AND('SD DATA Paste'!C100=""),"",IF(AND('SD DATA Paste'!C100="Girl"),"F",IF(AND('SD DATA Paste'!C100="Boy"),"M","")))</f>
        <v/>
      </c>
      <c r="AG101" s="77" t="str">
        <f>IF(AND('SD DATA Paste'!F100=""),"",'SD DATA Paste'!F100)</f>
        <v/>
      </c>
      <c r="AH101" s="77" t="str">
        <f>IF(AND('SD DATA Paste'!B100=""),"",'SD DATA Paste'!B100)</f>
        <v/>
      </c>
    </row>
    <row r="102" spans="1:34" ht="30" customHeight="1" thickTop="1" thickBot="1">
      <c r="A102" s="430" t="str">
        <f t="shared" si="10"/>
        <v/>
      </c>
      <c r="B102" s="431" t="str">
        <f t="shared" si="17"/>
        <v/>
      </c>
      <c r="C102" s="483" t="str">
        <f t="shared" si="11"/>
        <v/>
      </c>
      <c r="D102" s="483" t="str">
        <f t="shared" si="12"/>
        <v/>
      </c>
      <c r="E102" s="483" t="str">
        <f t="shared" si="13"/>
        <v/>
      </c>
      <c r="F102" s="431" t="str">
        <f t="shared" si="14"/>
        <v/>
      </c>
      <c r="G102" s="431" t="str">
        <f t="shared" si="15"/>
        <v/>
      </c>
      <c r="H102" s="431" t="str">
        <f t="shared" si="16"/>
        <v/>
      </c>
      <c r="I102" s="434"/>
      <c r="J102" s="433"/>
      <c r="K102" s="134"/>
      <c r="L102" s="134"/>
      <c r="M102" s="134"/>
      <c r="AA102" s="77" t="str">
        <f>IF(AND('SD DATA Paste'!D101=""),"",'SD DATA Paste'!D101)</f>
        <v/>
      </c>
      <c r="AB102" s="77" t="str">
        <f>IF(AND('SD DATA Paste'!E101=""),"",'SD DATA Paste'!E101)</f>
        <v/>
      </c>
      <c r="AC102" s="77" t="str">
        <f>IF(AND('SD DATA Paste'!G101=""),"",'SD DATA Paste'!G101)</f>
        <v/>
      </c>
      <c r="AD102" s="77" t="str">
        <f>IF(AND('SD DATA Paste'!H101=""),"",'SD DATA Paste'!H101)</f>
        <v/>
      </c>
      <c r="AE102" s="77" t="str">
        <f>IF(AND('SD DATA Paste'!I101=""),"",'SD DATA Paste'!I101)</f>
        <v/>
      </c>
      <c r="AF102" s="77" t="str">
        <f>IF(AND('SD DATA Paste'!C101=""),"",IF(AND('SD DATA Paste'!C101="Girl"),"F",IF(AND('SD DATA Paste'!C101="Boy"),"M","")))</f>
        <v/>
      </c>
      <c r="AG102" s="77" t="str">
        <f>IF(AND('SD DATA Paste'!F101=""),"",'SD DATA Paste'!F101)</f>
        <v/>
      </c>
      <c r="AH102" s="77" t="str">
        <f>IF(AND('SD DATA Paste'!B101=""),"",'SD DATA Paste'!B101)</f>
        <v/>
      </c>
    </row>
    <row r="103" spans="1:34" ht="15.75" thickTop="1">
      <c r="A103" s="135"/>
      <c r="B103" s="136"/>
      <c r="C103" s="136"/>
      <c r="D103" s="136"/>
      <c r="E103" s="136"/>
      <c r="F103" s="136"/>
      <c r="G103" s="136"/>
      <c r="H103" s="136"/>
      <c r="I103" s="136"/>
      <c r="J103" s="136"/>
      <c r="K103" s="134"/>
      <c r="L103" s="134"/>
      <c r="M103" s="134"/>
      <c r="AA103" s="77" t="str">
        <f>IF(AND('SD DATA Paste'!D102=""),"",'SD DATA Paste'!D102)</f>
        <v/>
      </c>
      <c r="AB103" s="77" t="str">
        <f>IF(AND('SD DATA Paste'!E102=""),"",'SD DATA Paste'!E102)</f>
        <v/>
      </c>
      <c r="AC103" s="77" t="str">
        <f>IF(AND('SD DATA Paste'!G102=""),"",'SD DATA Paste'!G102)</f>
        <v/>
      </c>
      <c r="AD103" s="77" t="str">
        <f>IF(AND('SD DATA Paste'!H102=""),"",'SD DATA Paste'!H102)</f>
        <v/>
      </c>
      <c r="AE103" s="77" t="str">
        <f>IF(AND('SD DATA Paste'!I102=""),"",'SD DATA Paste'!I102)</f>
        <v/>
      </c>
      <c r="AF103" s="77" t="str">
        <f>IF(AND('SD DATA Paste'!C102=""),"",IF(AND('SD DATA Paste'!C102="Girl"),"F",IF(AND('SD DATA Paste'!C102="Boy"),"M","")))</f>
        <v/>
      </c>
      <c r="AG103" s="77" t="str">
        <f>IF(AND('SD DATA Paste'!F102=""),"",'SD DATA Paste'!F102)</f>
        <v/>
      </c>
      <c r="AH103" s="77" t="str">
        <f>IF(AND('SD DATA Paste'!B102=""),"",'SD DATA Paste'!B102)</f>
        <v/>
      </c>
    </row>
    <row r="104" spans="1:34" ht="15">
      <c r="A104" s="134"/>
      <c r="B104" s="134"/>
      <c r="C104" s="134"/>
      <c r="D104" s="134"/>
      <c r="E104" s="134"/>
      <c r="F104" s="134"/>
      <c r="G104" s="134"/>
      <c r="H104" s="134"/>
      <c r="I104" s="134"/>
      <c r="J104" s="134"/>
      <c r="K104" s="134"/>
      <c r="L104" s="134"/>
      <c r="M104" s="134"/>
    </row>
    <row r="105" spans="1:34" ht="15">
      <c r="A105" s="134"/>
      <c r="B105" s="134"/>
      <c r="C105" s="134"/>
      <c r="D105" s="134"/>
      <c r="E105" s="134"/>
      <c r="F105" s="134"/>
      <c r="G105" s="134"/>
      <c r="H105" s="134"/>
      <c r="I105" s="134"/>
      <c r="J105" s="134"/>
      <c r="K105" s="134"/>
      <c r="L105" s="134"/>
      <c r="M105" s="134"/>
    </row>
    <row r="106" spans="1:34" ht="15" hidden="1"/>
    <row r="107" spans="1:34" ht="15" hidden="1"/>
    <row r="108" spans="1:34" ht="15" customHeight="1"/>
  </sheetData>
  <sheetProtection formatCells="0" formatColumns="0" formatRows="0" selectLockedCells="1"/>
  <mergeCells count="2">
    <mergeCell ref="L4:M9"/>
    <mergeCell ref="A1:J1"/>
  </mergeCells>
  <conditionalFormatting sqref="A3:A102">
    <cfRule type="cellIs" dxfId="109" priority="1" operator="equal">
      <formula>"NSO"</formula>
    </cfRule>
  </conditionalFormatting>
  <dataValidations count="1">
    <dataValidation type="whole" operator="lessThanOrEqual" allowBlank="1" showInputMessage="1" showErrorMessage="1" sqref="J3:J102">
      <formula1>I3</formula1>
    </dataValidation>
  </dataValidation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dimension ref="A1:CO111"/>
  <sheetViews>
    <sheetView workbookViewId="0">
      <pane xSplit="5" ySplit="7" topLeftCell="F8" activePane="bottomRight" state="frozen"/>
      <selection pane="topRight" activeCell="F1" sqref="F1"/>
      <selection pane="bottomLeft" activeCell="A8" sqref="A8"/>
      <selection pane="bottomRight" activeCell="N12" sqref="N12"/>
    </sheetView>
  </sheetViews>
  <sheetFormatPr defaultColWidth="0" defaultRowHeight="0" customHeight="1" zeroHeight="1"/>
  <cols>
    <col min="1" max="1" width="5.7109375" style="13" customWidth="1"/>
    <col min="2" max="2" width="8.5703125" style="13" customWidth="1"/>
    <col min="3" max="3" width="8" style="13" customWidth="1"/>
    <col min="4" max="4" width="13.140625" style="13" customWidth="1"/>
    <col min="5" max="5" width="23.140625" style="13" customWidth="1"/>
    <col min="6" max="6" width="20.7109375" style="13" customWidth="1"/>
    <col min="7" max="7" width="22.28515625" style="13" customWidth="1"/>
    <col min="8" max="8" width="5.85546875" style="13" customWidth="1"/>
    <col min="9" max="9" width="4.42578125" style="13" customWidth="1"/>
    <col min="10" max="13" width="5.7109375" style="13" customWidth="1"/>
    <col min="14" max="14" width="10.85546875" style="13" customWidth="1"/>
    <col min="15" max="18" width="5.7109375" style="13" customWidth="1"/>
    <col min="19" max="19" width="10.85546875" style="13" customWidth="1"/>
    <col min="20" max="20" width="6.28515625" style="274" customWidth="1"/>
    <col min="21" max="21" width="16.85546875" style="13" customWidth="1"/>
    <col min="22" max="26" width="5.7109375" style="13" customWidth="1"/>
    <col min="27" max="27" width="7.5703125" style="13" customWidth="1"/>
    <col min="28" max="28" width="5.85546875" style="13" customWidth="1"/>
    <col min="29" max="29" width="7.140625" style="13" customWidth="1"/>
    <col min="30" max="30" width="15.140625" style="13" customWidth="1"/>
    <col min="31" max="35" width="5.7109375" style="13" customWidth="1"/>
    <col min="36" max="36" width="8" style="13" customWidth="1"/>
    <col min="37" max="37" width="7.140625" style="13" customWidth="1"/>
    <col min="38" max="38" width="7.7109375" style="13" customWidth="1"/>
    <col min="39" max="39" width="16.28515625" style="13" customWidth="1"/>
    <col min="40" max="44" width="5.7109375" style="13" customWidth="1"/>
    <col min="45" max="45" width="7.85546875" style="13" customWidth="1"/>
    <col min="46" max="46" width="7.5703125" style="13" customWidth="1"/>
    <col min="47" max="47" width="7.28515625" style="13" customWidth="1"/>
    <col min="48" max="48" width="17.28515625" style="13" customWidth="1"/>
    <col min="49" max="53" width="5.7109375" style="13" customWidth="1"/>
    <col min="54" max="54" width="7" style="13" customWidth="1"/>
    <col min="55" max="55" width="6.7109375" style="13" customWidth="1"/>
    <col min="56" max="57" width="7.28515625" style="13" customWidth="1"/>
    <col min="58" max="58" width="7.7109375" style="13" customWidth="1"/>
    <col min="59" max="59" width="3.7109375" style="13" customWidth="1"/>
    <col min="60" max="82" width="5.7109375" style="13" hidden="1" customWidth="1"/>
    <col min="83" max="88" width="10.7109375" style="13" hidden="1" customWidth="1"/>
    <col min="89" max="93" width="25.85546875" style="13" hidden="1" customWidth="1"/>
    <col min="94" max="16384" width="5.7109375" style="13" hidden="1"/>
  </cols>
  <sheetData>
    <row r="1" spans="1:88" ht="20.25" customHeight="1" thickTop="1" thickBot="1">
      <c r="A1" s="629" t="str">
        <f>CONCATENATE("School Name :-","  ",'Master sheet'!C8)</f>
        <v>School Name :-  Governt Senior Secondary School INDERWARA</v>
      </c>
      <c r="B1" s="630"/>
      <c r="C1" s="630"/>
      <c r="D1" s="630"/>
      <c r="E1" s="631"/>
      <c r="F1" s="103" t="s">
        <v>212</v>
      </c>
      <c r="G1" s="11" t="s">
        <v>3</v>
      </c>
      <c r="H1" s="635"/>
      <c r="I1" s="636"/>
      <c r="J1" s="639" t="s">
        <v>208</v>
      </c>
      <c r="K1" s="639"/>
      <c r="L1" s="639"/>
      <c r="M1" s="639"/>
      <c r="N1" s="639"/>
      <c r="O1" s="641" t="s">
        <v>209</v>
      </c>
      <c r="P1" s="641"/>
      <c r="Q1" s="641"/>
      <c r="R1" s="641"/>
      <c r="S1" s="642"/>
      <c r="T1" s="311" t="s">
        <v>111</v>
      </c>
      <c r="U1" s="312"/>
      <c r="V1" s="313"/>
      <c r="W1" s="311" t="s">
        <v>111</v>
      </c>
      <c r="X1" s="312"/>
      <c r="Y1" s="313"/>
      <c r="Z1" s="311" t="s">
        <v>111</v>
      </c>
      <c r="AA1" s="312"/>
      <c r="AB1" s="314"/>
      <c r="AC1" s="311" t="s">
        <v>364</v>
      </c>
      <c r="AD1" s="315"/>
      <c r="AE1" s="316"/>
      <c r="AF1" s="311" t="s">
        <v>364</v>
      </c>
      <c r="AG1" s="315"/>
      <c r="AH1" s="316"/>
      <c r="AI1" s="311" t="s">
        <v>364</v>
      </c>
      <c r="AJ1" s="315"/>
      <c r="AK1" s="317"/>
      <c r="AL1" s="311" t="s">
        <v>111</v>
      </c>
      <c r="AM1" s="318"/>
      <c r="AN1" s="319"/>
      <c r="AO1" s="311" t="s">
        <v>111</v>
      </c>
      <c r="AP1" s="318"/>
      <c r="AQ1" s="319"/>
      <c r="AR1" s="311" t="s">
        <v>369</v>
      </c>
      <c r="AS1" s="318"/>
      <c r="AT1" s="320"/>
      <c r="AU1" s="311" t="s">
        <v>364</v>
      </c>
      <c r="AV1" s="321"/>
      <c r="AW1" s="322"/>
      <c r="AX1" s="311" t="s">
        <v>383</v>
      </c>
      <c r="AY1" s="321"/>
      <c r="AZ1" s="322"/>
      <c r="BA1" s="311" t="s">
        <v>383</v>
      </c>
      <c r="BB1" s="323"/>
      <c r="BC1" s="323"/>
      <c r="BD1" s="681" t="s">
        <v>420</v>
      </c>
      <c r="BE1" s="681"/>
      <c r="BF1" s="681"/>
      <c r="BG1" s="12"/>
    </row>
    <row r="2" spans="1:88" ht="30" customHeight="1" thickTop="1" thickBot="1">
      <c r="A2" s="632"/>
      <c r="B2" s="633"/>
      <c r="C2" s="633"/>
      <c r="D2" s="633"/>
      <c r="E2" s="634"/>
      <c r="F2" s="14" t="s">
        <v>60</v>
      </c>
      <c r="G2" s="1078" t="str">
        <f>CONCATENATE(11,"'",'Master sheet'!C7,"'")</f>
        <v>11'A'</v>
      </c>
      <c r="H2" s="637"/>
      <c r="I2" s="638"/>
      <c r="J2" s="640"/>
      <c r="K2" s="640"/>
      <c r="L2" s="640"/>
      <c r="M2" s="640"/>
      <c r="N2" s="640"/>
      <c r="O2" s="643"/>
      <c r="P2" s="643"/>
      <c r="Q2" s="643"/>
      <c r="R2" s="643"/>
      <c r="S2" s="644"/>
      <c r="T2" s="663" t="s">
        <v>162</v>
      </c>
      <c r="U2" s="664"/>
      <c r="V2" s="602"/>
      <c r="W2" s="603"/>
      <c r="X2" s="604"/>
      <c r="Y2" s="602" t="s">
        <v>143</v>
      </c>
      <c r="Z2" s="603"/>
      <c r="AA2" s="603"/>
      <c r="AB2" s="604"/>
      <c r="AC2" s="599" t="s">
        <v>155</v>
      </c>
      <c r="AD2" s="600"/>
      <c r="AE2" s="599"/>
      <c r="AF2" s="601"/>
      <c r="AG2" s="600"/>
      <c r="AH2" s="599"/>
      <c r="AI2" s="601"/>
      <c r="AJ2" s="601"/>
      <c r="AK2" s="600"/>
      <c r="AL2" s="563" t="s">
        <v>152</v>
      </c>
      <c r="AM2" s="565"/>
      <c r="AN2" s="563" t="s">
        <v>154</v>
      </c>
      <c r="AO2" s="564"/>
      <c r="AP2" s="565"/>
      <c r="AQ2" s="563"/>
      <c r="AR2" s="564"/>
      <c r="AS2" s="564"/>
      <c r="AT2" s="565"/>
      <c r="AU2" s="597" t="s">
        <v>158</v>
      </c>
      <c r="AV2" s="598"/>
      <c r="AW2" s="580" t="s">
        <v>384</v>
      </c>
      <c r="AX2" s="581"/>
      <c r="AY2" s="582"/>
      <c r="AZ2" s="580" t="s">
        <v>386</v>
      </c>
      <c r="BA2" s="581"/>
      <c r="BB2" s="581"/>
      <c r="BC2" s="582"/>
      <c r="BD2" s="681"/>
      <c r="BE2" s="681"/>
      <c r="BF2" s="681"/>
      <c r="BG2" s="12"/>
    </row>
    <row r="3" spans="1:88" ht="30" customHeight="1" thickTop="1" thickBot="1">
      <c r="A3" s="647" t="s">
        <v>213</v>
      </c>
      <c r="B3" s="647" t="s">
        <v>214</v>
      </c>
      <c r="C3" s="647" t="s">
        <v>215</v>
      </c>
      <c r="D3" s="647" t="s">
        <v>216</v>
      </c>
      <c r="E3" s="649" t="s">
        <v>217</v>
      </c>
      <c r="F3" s="649"/>
      <c r="G3" s="649"/>
      <c r="H3" s="647" t="s">
        <v>11</v>
      </c>
      <c r="I3" s="647" t="s">
        <v>9</v>
      </c>
      <c r="J3" s="645" t="s">
        <v>210</v>
      </c>
      <c r="K3" s="645"/>
      <c r="L3" s="645"/>
      <c r="M3" s="645"/>
      <c r="N3" s="645"/>
      <c r="O3" s="645" t="s">
        <v>422</v>
      </c>
      <c r="P3" s="645"/>
      <c r="Q3" s="645"/>
      <c r="R3" s="645"/>
      <c r="S3" s="646"/>
      <c r="T3" s="575" t="s">
        <v>401</v>
      </c>
      <c r="U3" s="576"/>
      <c r="V3" s="566"/>
      <c r="W3" s="567"/>
      <c r="X3" s="568"/>
      <c r="Y3" s="566" t="s">
        <v>414</v>
      </c>
      <c r="Z3" s="567"/>
      <c r="AA3" s="567"/>
      <c r="AB3" s="568"/>
      <c r="AC3" s="575" t="s">
        <v>411</v>
      </c>
      <c r="AD3" s="576"/>
      <c r="AE3" s="566"/>
      <c r="AF3" s="567"/>
      <c r="AG3" s="568"/>
      <c r="AH3" s="566"/>
      <c r="AI3" s="567"/>
      <c r="AJ3" s="567"/>
      <c r="AK3" s="568"/>
      <c r="AL3" s="575" t="s">
        <v>211</v>
      </c>
      <c r="AM3" s="576"/>
      <c r="AN3" s="566" t="s">
        <v>413</v>
      </c>
      <c r="AO3" s="567"/>
      <c r="AP3" s="568"/>
      <c r="AQ3" s="566"/>
      <c r="AR3" s="567"/>
      <c r="AS3" s="567"/>
      <c r="AT3" s="568"/>
      <c r="AU3" s="575" t="s">
        <v>412</v>
      </c>
      <c r="AV3" s="576"/>
      <c r="AW3" s="566" t="s">
        <v>415</v>
      </c>
      <c r="AX3" s="567"/>
      <c r="AY3" s="568"/>
      <c r="AZ3" s="575" t="s">
        <v>416</v>
      </c>
      <c r="BA3" s="583"/>
      <c r="BB3" s="583"/>
      <c r="BC3" s="576"/>
      <c r="BD3" s="681"/>
      <c r="BE3" s="681"/>
      <c r="BF3" s="681"/>
      <c r="BG3" s="12"/>
    </row>
    <row r="4" spans="1:88" ht="46.5" customHeight="1" thickTop="1" thickBot="1">
      <c r="A4" s="647"/>
      <c r="B4" s="647"/>
      <c r="C4" s="647"/>
      <c r="D4" s="647"/>
      <c r="E4" s="649"/>
      <c r="F4" s="649"/>
      <c r="G4" s="649"/>
      <c r="H4" s="647"/>
      <c r="I4" s="647"/>
      <c r="J4" s="673" t="s">
        <v>219</v>
      </c>
      <c r="K4" s="673"/>
      <c r="L4" s="673"/>
      <c r="M4" s="652" t="s">
        <v>223</v>
      </c>
      <c r="N4" s="655" t="s">
        <v>224</v>
      </c>
      <c r="O4" s="674" t="s">
        <v>219</v>
      </c>
      <c r="P4" s="674"/>
      <c r="Q4" s="674"/>
      <c r="R4" s="675" t="s">
        <v>223</v>
      </c>
      <c r="S4" s="678" t="s">
        <v>224</v>
      </c>
      <c r="T4" s="665"/>
      <c r="U4" s="668" t="s">
        <v>396</v>
      </c>
      <c r="V4" s="660" t="s">
        <v>219</v>
      </c>
      <c r="W4" s="660"/>
      <c r="X4" s="660"/>
      <c r="Y4" s="627" t="s">
        <v>225</v>
      </c>
      <c r="Z4" s="627" t="s">
        <v>226</v>
      </c>
      <c r="AA4" s="622" t="s">
        <v>224</v>
      </c>
      <c r="AB4" s="623"/>
      <c r="AC4" s="612"/>
      <c r="AD4" s="619" t="s">
        <v>397</v>
      </c>
      <c r="AE4" s="626" t="s">
        <v>219</v>
      </c>
      <c r="AF4" s="626"/>
      <c r="AG4" s="626"/>
      <c r="AH4" s="615" t="s">
        <v>225</v>
      </c>
      <c r="AI4" s="615" t="s">
        <v>226</v>
      </c>
      <c r="AJ4" s="555" t="s">
        <v>224</v>
      </c>
      <c r="AK4" s="556"/>
      <c r="AL4" s="569"/>
      <c r="AM4" s="572" t="s">
        <v>398</v>
      </c>
      <c r="AN4" s="577" t="s">
        <v>219</v>
      </c>
      <c r="AO4" s="577"/>
      <c r="AP4" s="577"/>
      <c r="AQ4" s="578" t="s">
        <v>225</v>
      </c>
      <c r="AR4" s="578" t="s">
        <v>226</v>
      </c>
      <c r="AS4" s="559" t="s">
        <v>224</v>
      </c>
      <c r="AT4" s="560"/>
      <c r="AU4" s="584" t="s">
        <v>399</v>
      </c>
      <c r="AV4" s="587" t="s">
        <v>400</v>
      </c>
      <c r="AW4" s="594" t="s">
        <v>219</v>
      </c>
      <c r="AX4" s="594"/>
      <c r="AY4" s="594"/>
      <c r="AZ4" s="595" t="s">
        <v>225</v>
      </c>
      <c r="BA4" s="595" t="s">
        <v>226</v>
      </c>
      <c r="BB4" s="590" t="s">
        <v>224</v>
      </c>
      <c r="BC4" s="591"/>
      <c r="BD4" s="682" t="s">
        <v>411</v>
      </c>
      <c r="BE4" s="682"/>
      <c r="BF4" s="682"/>
      <c r="BG4" s="12"/>
    </row>
    <row r="5" spans="1:88" s="16" customFormat="1" ht="62.25" customHeight="1" thickTop="1" thickBot="1">
      <c r="A5" s="647"/>
      <c r="B5" s="647"/>
      <c r="C5" s="647"/>
      <c r="D5" s="647"/>
      <c r="E5" s="671" t="s">
        <v>218</v>
      </c>
      <c r="F5" s="671" t="s">
        <v>7</v>
      </c>
      <c r="G5" s="671" t="s">
        <v>8</v>
      </c>
      <c r="H5" s="647"/>
      <c r="I5" s="647"/>
      <c r="J5" s="650" t="s">
        <v>220</v>
      </c>
      <c r="K5" s="650" t="s">
        <v>221</v>
      </c>
      <c r="L5" s="650" t="s">
        <v>222</v>
      </c>
      <c r="M5" s="653"/>
      <c r="N5" s="656"/>
      <c r="O5" s="658" t="s">
        <v>220</v>
      </c>
      <c r="P5" s="658" t="s">
        <v>221</v>
      </c>
      <c r="Q5" s="658" t="s">
        <v>222</v>
      </c>
      <c r="R5" s="676"/>
      <c r="S5" s="679"/>
      <c r="T5" s="666"/>
      <c r="U5" s="669"/>
      <c r="V5" s="661" t="s">
        <v>220</v>
      </c>
      <c r="W5" s="661" t="s">
        <v>221</v>
      </c>
      <c r="X5" s="661" t="s">
        <v>222</v>
      </c>
      <c r="Y5" s="628"/>
      <c r="Z5" s="628"/>
      <c r="AA5" s="624"/>
      <c r="AB5" s="625"/>
      <c r="AC5" s="613"/>
      <c r="AD5" s="620"/>
      <c r="AE5" s="616" t="s">
        <v>220</v>
      </c>
      <c r="AF5" s="616" t="s">
        <v>221</v>
      </c>
      <c r="AG5" s="616" t="s">
        <v>222</v>
      </c>
      <c r="AH5" s="615"/>
      <c r="AI5" s="615"/>
      <c r="AJ5" s="557"/>
      <c r="AK5" s="558"/>
      <c r="AL5" s="570"/>
      <c r="AM5" s="573"/>
      <c r="AN5" s="610" t="s">
        <v>220</v>
      </c>
      <c r="AO5" s="610" t="s">
        <v>221</v>
      </c>
      <c r="AP5" s="610" t="s">
        <v>222</v>
      </c>
      <c r="AQ5" s="579"/>
      <c r="AR5" s="579"/>
      <c r="AS5" s="561"/>
      <c r="AT5" s="562"/>
      <c r="AU5" s="585"/>
      <c r="AV5" s="588"/>
      <c r="AW5" s="608" t="s">
        <v>220</v>
      </c>
      <c r="AX5" s="608" t="s">
        <v>221</v>
      </c>
      <c r="AY5" s="608" t="s">
        <v>222</v>
      </c>
      <c r="AZ5" s="596"/>
      <c r="BA5" s="596"/>
      <c r="BB5" s="592"/>
      <c r="BC5" s="593"/>
      <c r="BD5" s="683" t="s">
        <v>394</v>
      </c>
      <c r="BE5" s="683" t="s">
        <v>394</v>
      </c>
      <c r="BF5" s="686" t="s">
        <v>395</v>
      </c>
      <c r="BG5" s="15"/>
    </row>
    <row r="6" spans="1:88" s="16" customFormat="1" ht="17.25" customHeight="1" thickTop="1" thickBot="1">
      <c r="A6" s="648"/>
      <c r="B6" s="648"/>
      <c r="C6" s="648"/>
      <c r="D6" s="648"/>
      <c r="E6" s="672"/>
      <c r="F6" s="672"/>
      <c r="G6" s="672"/>
      <c r="H6" s="648"/>
      <c r="I6" s="648"/>
      <c r="J6" s="651"/>
      <c r="K6" s="651"/>
      <c r="L6" s="651"/>
      <c r="M6" s="654"/>
      <c r="N6" s="657"/>
      <c r="O6" s="659"/>
      <c r="P6" s="659"/>
      <c r="Q6" s="659"/>
      <c r="R6" s="677"/>
      <c r="S6" s="680"/>
      <c r="T6" s="667"/>
      <c r="U6" s="670"/>
      <c r="V6" s="662"/>
      <c r="W6" s="662"/>
      <c r="X6" s="662"/>
      <c r="Y6" s="283">
        <v>50</v>
      </c>
      <c r="Z6" s="284">
        <v>20</v>
      </c>
      <c r="AA6" s="285">
        <v>70</v>
      </c>
      <c r="AB6" s="285">
        <v>30</v>
      </c>
      <c r="AC6" s="614"/>
      <c r="AD6" s="621"/>
      <c r="AE6" s="617"/>
      <c r="AF6" s="617"/>
      <c r="AG6" s="618"/>
      <c r="AH6" s="294">
        <v>50</v>
      </c>
      <c r="AI6" s="294">
        <v>20</v>
      </c>
      <c r="AJ6" s="324">
        <v>70</v>
      </c>
      <c r="AK6" s="324">
        <v>30</v>
      </c>
      <c r="AL6" s="571"/>
      <c r="AM6" s="574"/>
      <c r="AN6" s="611"/>
      <c r="AO6" s="611"/>
      <c r="AP6" s="611"/>
      <c r="AQ6" s="283">
        <v>50</v>
      </c>
      <c r="AR6" s="284">
        <v>20</v>
      </c>
      <c r="AS6" s="324">
        <v>70</v>
      </c>
      <c r="AT6" s="324">
        <v>30</v>
      </c>
      <c r="AU6" s="586"/>
      <c r="AV6" s="589"/>
      <c r="AW6" s="609"/>
      <c r="AX6" s="609"/>
      <c r="AY6" s="609"/>
      <c r="AZ6" s="283">
        <v>50</v>
      </c>
      <c r="BA6" s="284">
        <v>20</v>
      </c>
      <c r="BB6" s="325">
        <v>70</v>
      </c>
      <c r="BC6" s="324">
        <v>30</v>
      </c>
      <c r="BD6" s="684"/>
      <c r="BE6" s="685"/>
      <c r="BF6" s="686"/>
      <c r="BG6" s="15"/>
    </row>
    <row r="7" spans="1:88" ht="18.75" customHeight="1" thickTop="1" thickBot="1">
      <c r="A7" s="648"/>
      <c r="B7" s="648"/>
      <c r="C7" s="648"/>
      <c r="D7" s="648"/>
      <c r="E7" s="672"/>
      <c r="F7" s="672"/>
      <c r="G7" s="672"/>
      <c r="H7" s="648"/>
      <c r="I7" s="648"/>
      <c r="J7" s="281">
        <v>10</v>
      </c>
      <c r="K7" s="281">
        <v>10</v>
      </c>
      <c r="L7" s="281">
        <v>10</v>
      </c>
      <c r="M7" s="281">
        <v>70</v>
      </c>
      <c r="N7" s="281">
        <v>100</v>
      </c>
      <c r="O7" s="281">
        <v>10</v>
      </c>
      <c r="P7" s="281">
        <v>10</v>
      </c>
      <c r="Q7" s="281">
        <v>10</v>
      </c>
      <c r="R7" s="281">
        <v>70</v>
      </c>
      <c r="S7" s="281">
        <v>100</v>
      </c>
      <c r="T7" s="271" t="s">
        <v>393</v>
      </c>
      <c r="U7" s="271" t="s">
        <v>280</v>
      </c>
      <c r="V7" s="281">
        <v>10</v>
      </c>
      <c r="W7" s="281">
        <v>10</v>
      </c>
      <c r="X7" s="281">
        <v>10</v>
      </c>
      <c r="Y7" s="606">
        <v>70</v>
      </c>
      <c r="Z7" s="607"/>
      <c r="AA7" s="282">
        <v>100</v>
      </c>
      <c r="AB7" s="286"/>
      <c r="AC7" s="276" t="s">
        <v>393</v>
      </c>
      <c r="AD7" s="275" t="s">
        <v>280</v>
      </c>
      <c r="AE7" s="281">
        <v>10</v>
      </c>
      <c r="AF7" s="281">
        <v>10</v>
      </c>
      <c r="AG7" s="336">
        <v>10</v>
      </c>
      <c r="AH7" s="605">
        <v>70</v>
      </c>
      <c r="AI7" s="605"/>
      <c r="AJ7" s="295">
        <v>100</v>
      </c>
      <c r="AK7" s="288"/>
      <c r="AL7" s="277" t="s">
        <v>393</v>
      </c>
      <c r="AM7" s="278" t="s">
        <v>280</v>
      </c>
      <c r="AN7" s="281">
        <v>10</v>
      </c>
      <c r="AO7" s="281">
        <v>10</v>
      </c>
      <c r="AP7" s="281">
        <v>10</v>
      </c>
      <c r="AQ7" s="606">
        <v>70</v>
      </c>
      <c r="AR7" s="607"/>
      <c r="AS7" s="282">
        <v>100</v>
      </c>
      <c r="AT7" s="287"/>
      <c r="AU7" s="279" t="s">
        <v>393</v>
      </c>
      <c r="AV7" s="280" t="s">
        <v>280</v>
      </c>
      <c r="AW7" s="281">
        <v>10</v>
      </c>
      <c r="AX7" s="281">
        <v>10</v>
      </c>
      <c r="AY7" s="336">
        <v>10</v>
      </c>
      <c r="AZ7" s="605">
        <v>70</v>
      </c>
      <c r="BA7" s="605"/>
      <c r="BB7" s="335">
        <v>100</v>
      </c>
      <c r="BC7" s="289"/>
      <c r="BD7" s="326">
        <v>30</v>
      </c>
      <c r="BE7" s="326">
        <v>30</v>
      </c>
      <c r="BF7" s="326">
        <v>40</v>
      </c>
      <c r="BG7" s="17"/>
    </row>
    <row r="8" spans="1:88" ht="24.95" customHeight="1" thickTop="1">
      <c r="A8" s="22">
        <v>1</v>
      </c>
      <c r="B8" s="475">
        <f>IF('Student DATA Entry'!A3="","",'Student DATA Entry'!A3)</f>
        <v>1101</v>
      </c>
      <c r="C8" s="475">
        <f>IF('Student DATA Entry'!B3="","",'Student DATA Entry'!B3)</f>
        <v>1</v>
      </c>
      <c r="D8" s="476" t="str">
        <f>IF('Student DATA Entry'!G3="","",'Student DATA Entry'!G3)</f>
        <v>10-04-2003</v>
      </c>
      <c r="E8" s="477" t="str">
        <f>IF('Student DATA Entry'!C3="","",'Student DATA Entry'!C3)</f>
        <v>AARTI</v>
      </c>
      <c r="F8" s="477" t="str">
        <f>IF('Student DATA Entry'!D3="","",'Student DATA Entry'!D3)</f>
        <v>MANGI LAL</v>
      </c>
      <c r="G8" s="477" t="str">
        <f>IF('Student DATA Entry'!E3="","",'Student DATA Entry'!E3)</f>
        <v>BHAGAVATI DEVI</v>
      </c>
      <c r="H8" s="475" t="str">
        <f>IF('Student DATA Entry'!H3="","",'Student DATA Entry'!H3)</f>
        <v>SC</v>
      </c>
      <c r="I8" s="478" t="str">
        <f>IF('Student DATA Entry'!F3="","",'Student DATA Entry'!F3)</f>
        <v>F</v>
      </c>
      <c r="J8" s="290">
        <v>10</v>
      </c>
      <c r="K8" s="290">
        <v>9</v>
      </c>
      <c r="L8" s="290">
        <v>10</v>
      </c>
      <c r="M8" s="291">
        <v>63</v>
      </c>
      <c r="N8" s="272">
        <v>90</v>
      </c>
      <c r="O8" s="290">
        <v>4</v>
      </c>
      <c r="P8" s="290">
        <v>7</v>
      </c>
      <c r="Q8" s="290">
        <v>8</v>
      </c>
      <c r="R8" s="291">
        <v>51</v>
      </c>
      <c r="S8" s="272">
        <v>27</v>
      </c>
      <c r="T8" s="472">
        <v>1</v>
      </c>
      <c r="U8" s="273" t="str">
        <f>IFERROR(IF(AND($T$2="",$V$2="",$Y$2=""),"",IF(T8="","",IF(T8=1,T$2,IF(T8=2,V$2,IF(T8=3,Y$2,""))))),"")</f>
        <v>POLITICAL SCIENCE</v>
      </c>
      <c r="V8" s="290">
        <v>8</v>
      </c>
      <c r="W8" s="290">
        <v>7</v>
      </c>
      <c r="X8" s="290">
        <v>8</v>
      </c>
      <c r="Y8" s="291">
        <v>36</v>
      </c>
      <c r="Z8" s="291">
        <v>20</v>
      </c>
      <c r="AA8" s="272">
        <v>100</v>
      </c>
      <c r="AB8" s="272"/>
      <c r="AC8" s="472">
        <v>1</v>
      </c>
      <c r="AD8" s="273" t="str">
        <f>IFERROR(IF(AND($T$2="",$V$2="",$Y$2=""),"",IF(AC8="","",IF(AC8=1,AC$2,IF(AC8=2,AE$2,IF(AC8=3,AH$2,""))))),"")</f>
        <v>HISTORY</v>
      </c>
      <c r="AE8" s="290">
        <v>8</v>
      </c>
      <c r="AF8" s="290">
        <v>9</v>
      </c>
      <c r="AG8" s="290">
        <v>10</v>
      </c>
      <c r="AH8" s="293">
        <v>46</v>
      </c>
      <c r="AI8" s="293">
        <v>20</v>
      </c>
      <c r="AJ8" s="272">
        <v>100</v>
      </c>
      <c r="AK8" s="272"/>
      <c r="AL8" s="472">
        <v>1</v>
      </c>
      <c r="AM8" s="273" t="str">
        <f>IFERROR(IF(AND($T$2="",$V$2="",$Y$2=""),"",IF(AL8="","",IF(AL8=1,AL$2,IF(AL8=2,AN$2,IF(AL8=3,AQ$2,""))))),"")</f>
        <v>GEOGRAPHY</v>
      </c>
      <c r="AN8" s="290">
        <v>4</v>
      </c>
      <c r="AO8" s="290">
        <v>4</v>
      </c>
      <c r="AP8" s="290">
        <v>6</v>
      </c>
      <c r="AQ8" s="291">
        <v>45</v>
      </c>
      <c r="AR8" s="291">
        <v>20</v>
      </c>
      <c r="AS8" s="272">
        <v>100</v>
      </c>
      <c r="AT8" s="272"/>
      <c r="AU8" s="472">
        <v>1</v>
      </c>
      <c r="AV8" s="273" t="str">
        <f>IFERROR(IF(AND($T$2="",$V$2="",$Y$2=""),"",IF(AU8="","",IF(AU8=1,AU$2,IF(AU8=2,AW$2,IF(AU8=3,AZ$2,""))))),"")</f>
        <v>MATHEMATICS</v>
      </c>
      <c r="AW8" s="290">
        <v>9</v>
      </c>
      <c r="AX8" s="290">
        <v>7</v>
      </c>
      <c r="AY8" s="290">
        <v>9</v>
      </c>
      <c r="AZ8" s="293">
        <v>70</v>
      </c>
      <c r="BA8" s="293"/>
      <c r="BB8" s="292">
        <v>100</v>
      </c>
      <c r="BC8" s="272"/>
      <c r="BD8" s="463">
        <v>21</v>
      </c>
      <c r="BE8" s="463">
        <v>21</v>
      </c>
      <c r="BF8" s="463">
        <v>21</v>
      </c>
      <c r="BG8" s="18"/>
    </row>
    <row r="9" spans="1:88" ht="24.95" customHeight="1">
      <c r="A9" s="473">
        <v>2</v>
      </c>
      <c r="B9" s="19">
        <f>IF('Student DATA Entry'!A4="","",'Student DATA Entry'!A4)</f>
        <v>1102</v>
      </c>
      <c r="C9" s="19">
        <f>IF('Student DATA Entry'!B4="","",'Student DATA Entry'!B4)</f>
        <v>107</v>
      </c>
      <c r="D9" s="20" t="str">
        <f>IF('Student DATA Entry'!G4="","",'Student DATA Entry'!G4)</f>
        <v>11-03-2005</v>
      </c>
      <c r="E9" s="21" t="str">
        <f>IF('Student DATA Entry'!C4="","",'Student DATA Entry'!C4)</f>
        <v>ANJU CHOUDHARY</v>
      </c>
      <c r="F9" s="21" t="str">
        <f>IF('Student DATA Entry'!D4="","",'Student DATA Entry'!D4)</f>
        <v>FUA RAM</v>
      </c>
      <c r="G9" s="21" t="str">
        <f>IF('Student DATA Entry'!E4="","",'Student DATA Entry'!E4)</f>
        <v>CHAMPA DEVI</v>
      </c>
      <c r="H9" s="19" t="str">
        <f>IF('Student DATA Entry'!H4="","",'Student DATA Entry'!H4)</f>
        <v>OBC</v>
      </c>
      <c r="I9" s="19" t="str">
        <f>IF('Student DATA Entry'!F4="","",'Student DATA Entry'!F4)</f>
        <v>F</v>
      </c>
      <c r="J9" s="474">
        <v>8</v>
      </c>
      <c r="K9" s="290">
        <v>9</v>
      </c>
      <c r="L9" s="290">
        <v>10</v>
      </c>
      <c r="M9" s="291">
        <v>64</v>
      </c>
      <c r="N9" s="272">
        <v>80</v>
      </c>
      <c r="O9" s="290">
        <v>8</v>
      </c>
      <c r="P9" s="290">
        <v>9</v>
      </c>
      <c r="Q9" s="290">
        <v>10</v>
      </c>
      <c r="R9" s="291">
        <v>45</v>
      </c>
      <c r="S9" s="272">
        <v>24</v>
      </c>
      <c r="T9" s="472">
        <v>1</v>
      </c>
      <c r="U9" s="273" t="str">
        <f t="shared" ref="U9:U72" si="0">IFERROR(IF(AND($T$2="",$V$2="",$Y$2=""),"",IF(T9="","",IF(T9=1,T$2,IF(T9=2,V$2,IF(T9=3,Y$2,""))))),"")</f>
        <v>POLITICAL SCIENCE</v>
      </c>
      <c r="V9" s="290">
        <v>8</v>
      </c>
      <c r="W9" s="290">
        <v>9</v>
      </c>
      <c r="X9" s="290">
        <v>10</v>
      </c>
      <c r="Y9" s="291">
        <v>40</v>
      </c>
      <c r="Z9" s="291">
        <v>19</v>
      </c>
      <c r="AA9" s="272">
        <v>100</v>
      </c>
      <c r="AB9" s="272"/>
      <c r="AC9" s="472">
        <v>1</v>
      </c>
      <c r="AD9" s="273" t="str">
        <f t="shared" ref="AD9:AD72" si="1">IFERROR(IF(AND($T$2="",$V$2="",$Y$2=""),"",IF(AC9="","",IF(AC9=1,AC$2,IF(AC9=2,AE$2,IF(AC9=3,AH$2,""))))),"")</f>
        <v>HISTORY</v>
      </c>
      <c r="AE9" s="290">
        <v>8</v>
      </c>
      <c r="AF9" s="290">
        <v>9</v>
      </c>
      <c r="AG9" s="290">
        <v>10</v>
      </c>
      <c r="AH9" s="291">
        <v>42</v>
      </c>
      <c r="AI9" s="291">
        <v>19</v>
      </c>
      <c r="AJ9" s="272">
        <v>100</v>
      </c>
      <c r="AK9" s="272"/>
      <c r="AL9" s="472">
        <v>2</v>
      </c>
      <c r="AM9" s="273" t="str">
        <f t="shared" ref="AM9:AM72" si="2">IFERROR(IF(AND($T$2="",$V$2="",$Y$2=""),"",IF(AL9="","",IF(AL9=1,AL$2,IF(AL9=2,AN$2,IF(AL9=3,AQ$2,""))))),"")</f>
        <v>HINDI LITERATURE</v>
      </c>
      <c r="AN9" s="290">
        <v>8</v>
      </c>
      <c r="AO9" s="290">
        <v>9</v>
      </c>
      <c r="AP9" s="290">
        <v>10</v>
      </c>
      <c r="AQ9" s="291">
        <v>41</v>
      </c>
      <c r="AR9" s="291">
        <v>19</v>
      </c>
      <c r="AS9" s="272">
        <v>100</v>
      </c>
      <c r="AT9" s="272"/>
      <c r="AU9" s="472">
        <v>1</v>
      </c>
      <c r="AV9" s="273" t="str">
        <f>IFERROR(IF(AND($T$2="",$V$2="",$Y$2=""),"",IF(AU9="","",IF(AU9=1,AU$2,IF(AU9=2,AW$2,IF(AU9=3,AZ$2,""))))),"")</f>
        <v>MATHEMATICS</v>
      </c>
      <c r="AW9" s="290">
        <v>8</v>
      </c>
      <c r="AX9" s="290">
        <v>9</v>
      </c>
      <c r="AY9" s="290">
        <v>10</v>
      </c>
      <c r="AZ9" s="291">
        <v>40</v>
      </c>
      <c r="BA9" s="291">
        <v>19</v>
      </c>
      <c r="BB9" s="272">
        <v>100</v>
      </c>
      <c r="BC9" s="272"/>
      <c r="BD9" s="463">
        <v>29</v>
      </c>
      <c r="BE9" s="463">
        <v>22</v>
      </c>
      <c r="BF9" s="463">
        <v>23</v>
      </c>
      <c r="BG9" s="18"/>
    </row>
    <row r="10" spans="1:88" ht="24.95" customHeight="1">
      <c r="A10" s="23">
        <v>3</v>
      </c>
      <c r="B10" s="19">
        <f>IF('Student DATA Entry'!A5="","",'Student DATA Entry'!A5)</f>
        <v>1103</v>
      </c>
      <c r="C10" s="19">
        <f>IF('Student DATA Entry'!B5="","",'Student DATA Entry'!B5)</f>
        <v>457</v>
      </c>
      <c r="D10" s="20" t="str">
        <f>IF('Student DATA Entry'!G5="","",'Student DATA Entry'!G5)</f>
        <v>05-08-2004</v>
      </c>
      <c r="E10" s="21" t="str">
        <f>IF('Student DATA Entry'!C5="","",'Student DATA Entry'!C5)</f>
        <v>ARUN DEWASI</v>
      </c>
      <c r="F10" s="21" t="str">
        <f>IF('Student DATA Entry'!D5="","",'Student DATA Entry'!D5)</f>
        <v>SUJA RAM</v>
      </c>
      <c r="G10" s="21" t="str">
        <f>IF('Student DATA Entry'!E5="","",'Student DATA Entry'!E5)</f>
        <v>KANIYA DEVI</v>
      </c>
      <c r="H10" s="19" t="str">
        <f>IF('Student DATA Entry'!H5="","",'Student DATA Entry'!H5)</f>
        <v>SBC</v>
      </c>
      <c r="I10" s="19" t="str">
        <f>IF('Student DATA Entry'!F5="","",'Student DATA Entry'!F5)</f>
        <v>M</v>
      </c>
      <c r="J10" s="474">
        <v>9</v>
      </c>
      <c r="K10" s="290">
        <v>9</v>
      </c>
      <c r="L10" s="290">
        <v>10</v>
      </c>
      <c r="M10" s="291">
        <v>63</v>
      </c>
      <c r="N10" s="272">
        <v>70</v>
      </c>
      <c r="O10" s="290">
        <v>9</v>
      </c>
      <c r="P10" s="290">
        <v>9</v>
      </c>
      <c r="Q10" s="290">
        <v>10</v>
      </c>
      <c r="R10" s="291">
        <v>49</v>
      </c>
      <c r="S10" s="272">
        <v>27</v>
      </c>
      <c r="T10" s="472">
        <v>1</v>
      </c>
      <c r="U10" s="273" t="str">
        <f t="shared" si="0"/>
        <v>POLITICAL SCIENCE</v>
      </c>
      <c r="V10" s="290">
        <v>9</v>
      </c>
      <c r="W10" s="290">
        <v>9</v>
      </c>
      <c r="X10" s="290">
        <v>10</v>
      </c>
      <c r="Y10" s="291">
        <v>45</v>
      </c>
      <c r="Z10" s="291"/>
      <c r="AA10" s="272">
        <v>100</v>
      </c>
      <c r="AB10" s="272"/>
      <c r="AC10" s="472">
        <v>1</v>
      </c>
      <c r="AD10" s="273" t="str">
        <f t="shared" si="1"/>
        <v>HISTORY</v>
      </c>
      <c r="AE10" s="290">
        <v>9</v>
      </c>
      <c r="AF10" s="290">
        <v>9</v>
      </c>
      <c r="AG10" s="290">
        <v>10</v>
      </c>
      <c r="AH10" s="291">
        <v>54</v>
      </c>
      <c r="AI10" s="291"/>
      <c r="AJ10" s="272">
        <v>100</v>
      </c>
      <c r="AK10" s="272"/>
      <c r="AL10" s="472">
        <v>1</v>
      </c>
      <c r="AM10" s="273" t="str">
        <f t="shared" si="2"/>
        <v>GEOGRAPHY</v>
      </c>
      <c r="AN10" s="290">
        <v>9</v>
      </c>
      <c r="AO10" s="290">
        <v>9</v>
      </c>
      <c r="AP10" s="290">
        <v>10</v>
      </c>
      <c r="AQ10" s="291">
        <v>54</v>
      </c>
      <c r="AR10" s="291"/>
      <c r="AS10" s="272">
        <v>100</v>
      </c>
      <c r="AT10" s="272"/>
      <c r="AU10" s="472">
        <v>2</v>
      </c>
      <c r="AV10" s="273" t="str">
        <f t="shared" ref="AV10:AV73" si="3">IFERROR(IF(AND($T$2="",$V$2="",$Y$2=""),"",IF(AU10="","",IF(AU10=1,AU$2,IF(AU10=2,AW$2,IF(AU10=3,AZ$2,""))))),"")</f>
        <v>BEAUTY AND HEALTH</v>
      </c>
      <c r="AW10" s="290">
        <v>9</v>
      </c>
      <c r="AX10" s="290">
        <v>9</v>
      </c>
      <c r="AY10" s="290">
        <v>10</v>
      </c>
      <c r="AZ10" s="291">
        <v>54</v>
      </c>
      <c r="BA10" s="291"/>
      <c r="BB10" s="272">
        <v>69</v>
      </c>
      <c r="BC10" s="272">
        <v>30</v>
      </c>
      <c r="BD10" s="463">
        <v>30</v>
      </c>
      <c r="BE10" s="463">
        <v>22</v>
      </c>
      <c r="BF10" s="463">
        <v>23</v>
      </c>
      <c r="BG10" s="18"/>
    </row>
    <row r="11" spans="1:88" ht="24.95" customHeight="1" thickBot="1">
      <c r="A11" s="473">
        <v>4</v>
      </c>
      <c r="B11" s="19">
        <f>IF('Student DATA Entry'!A6="","",'Student DATA Entry'!A6)</f>
        <v>1104</v>
      </c>
      <c r="C11" s="19">
        <f>IF('Student DATA Entry'!B6="","",'Student DATA Entry'!B6)</f>
        <v>234</v>
      </c>
      <c r="D11" s="20" t="str">
        <f>IF('Student DATA Entry'!G6="","",'Student DATA Entry'!G6)</f>
        <v>08-05-2004</v>
      </c>
      <c r="E11" s="21" t="str">
        <f>IF('Student DATA Entry'!C6="","",'Student DATA Entry'!C6)</f>
        <v>BHAVANI SINGH</v>
      </c>
      <c r="F11" s="21" t="str">
        <f>IF('Student DATA Entry'!D6="","",'Student DATA Entry'!D6)</f>
        <v>HADMAT SINGH</v>
      </c>
      <c r="G11" s="21" t="str">
        <f>IF('Student DATA Entry'!E6="","",'Student DATA Entry'!E6)</f>
        <v>KISHOR KANWAR</v>
      </c>
      <c r="H11" s="19" t="str">
        <f>IF('Student DATA Entry'!H6="","",'Student DATA Entry'!H6)</f>
        <v>GEN</v>
      </c>
      <c r="I11" s="19" t="str">
        <f>IF('Student DATA Entry'!F6="","",'Student DATA Entry'!F6)</f>
        <v>M</v>
      </c>
      <c r="J11" s="290">
        <v>5</v>
      </c>
      <c r="K11" s="290">
        <v>7</v>
      </c>
      <c r="L11" s="290">
        <v>8</v>
      </c>
      <c r="M11" s="291">
        <v>56</v>
      </c>
      <c r="N11" s="272">
        <v>60</v>
      </c>
      <c r="O11" s="290">
        <v>5</v>
      </c>
      <c r="P11" s="290">
        <v>7</v>
      </c>
      <c r="Q11" s="290">
        <v>8</v>
      </c>
      <c r="R11" s="291">
        <v>32</v>
      </c>
      <c r="S11" s="272">
        <v>19</v>
      </c>
      <c r="T11" s="472">
        <v>1</v>
      </c>
      <c r="U11" s="273" t="str">
        <f t="shared" si="0"/>
        <v>POLITICAL SCIENCE</v>
      </c>
      <c r="V11" s="290">
        <v>5</v>
      </c>
      <c r="W11" s="290">
        <v>7</v>
      </c>
      <c r="X11" s="290">
        <v>8</v>
      </c>
      <c r="Y11" s="291">
        <v>32</v>
      </c>
      <c r="Z11" s="291">
        <v>20</v>
      </c>
      <c r="AA11" s="272">
        <v>100</v>
      </c>
      <c r="AB11" s="272"/>
      <c r="AC11" s="472">
        <v>1</v>
      </c>
      <c r="AD11" s="273" t="str">
        <f t="shared" si="1"/>
        <v>HISTORY</v>
      </c>
      <c r="AE11" s="290">
        <v>5</v>
      </c>
      <c r="AF11" s="290">
        <v>7</v>
      </c>
      <c r="AG11" s="290">
        <v>8</v>
      </c>
      <c r="AH11" s="291">
        <v>32</v>
      </c>
      <c r="AI11" s="291"/>
      <c r="AJ11" s="272">
        <v>100</v>
      </c>
      <c r="AK11" s="272"/>
      <c r="AL11" s="472">
        <v>1</v>
      </c>
      <c r="AM11" s="273" t="str">
        <f t="shared" si="2"/>
        <v>GEOGRAPHY</v>
      </c>
      <c r="AN11" s="290">
        <v>5</v>
      </c>
      <c r="AO11" s="290">
        <v>7</v>
      </c>
      <c r="AP11" s="290">
        <v>8</v>
      </c>
      <c r="AQ11" s="291">
        <v>32</v>
      </c>
      <c r="AR11" s="291"/>
      <c r="AS11" s="272">
        <v>100</v>
      </c>
      <c r="AT11" s="272"/>
      <c r="AU11" s="472">
        <v>2</v>
      </c>
      <c r="AV11" s="273" t="str">
        <f t="shared" si="3"/>
        <v>BEAUTY AND HEALTH</v>
      </c>
      <c r="AW11" s="290">
        <v>5</v>
      </c>
      <c r="AX11" s="290">
        <v>7</v>
      </c>
      <c r="AY11" s="290">
        <v>8</v>
      </c>
      <c r="AZ11" s="291">
        <v>32</v>
      </c>
      <c r="BA11" s="291"/>
      <c r="BB11" s="272">
        <v>60</v>
      </c>
      <c r="BC11" s="272">
        <v>30</v>
      </c>
      <c r="BD11" s="463">
        <v>29</v>
      </c>
      <c r="BE11" s="463">
        <v>22</v>
      </c>
      <c r="BF11" s="463">
        <v>23</v>
      </c>
      <c r="BG11" s="18"/>
    </row>
    <row r="12" spans="1:88" ht="24.95" customHeight="1" thickTop="1" thickBot="1">
      <c r="A12" s="23">
        <v>5</v>
      </c>
      <c r="B12" s="19">
        <f>IF('Student DATA Entry'!A7="","",'Student DATA Entry'!A7)</f>
        <v>1105</v>
      </c>
      <c r="C12" s="19">
        <f>IF('Student DATA Entry'!B7="","",'Student DATA Entry'!B7)</f>
        <v>356</v>
      </c>
      <c r="D12" s="20" t="str">
        <f>IF('Student DATA Entry'!G7="","",'Student DATA Entry'!G7)</f>
        <v>25-03-2003</v>
      </c>
      <c r="E12" s="21" t="str">
        <f>IF('Student DATA Entry'!C7="","",'Student DATA Entry'!C7)</f>
        <v>BHAWANA KANWAR</v>
      </c>
      <c r="F12" s="21" t="str">
        <f>IF('Student DATA Entry'!D7="","",'Student DATA Entry'!D7)</f>
        <v>DALPAT SINGH</v>
      </c>
      <c r="G12" s="21" t="str">
        <f>IF('Student DATA Entry'!E7="","",'Student DATA Entry'!E7)</f>
        <v>SHYAM KANWAR</v>
      </c>
      <c r="H12" s="19" t="str">
        <f>IF('Student DATA Entry'!H7="","",'Student DATA Entry'!H7)</f>
        <v>GEN</v>
      </c>
      <c r="I12" s="19" t="str">
        <f>IF('Student DATA Entry'!F7="","",'Student DATA Entry'!F7)</f>
        <v>F</v>
      </c>
      <c r="J12" s="290" t="s">
        <v>188</v>
      </c>
      <c r="K12" s="290" t="s">
        <v>188</v>
      </c>
      <c r="L12" s="290">
        <v>10</v>
      </c>
      <c r="M12" s="291">
        <v>36</v>
      </c>
      <c r="N12" s="272">
        <v>10</v>
      </c>
      <c r="O12" s="290">
        <v>7</v>
      </c>
      <c r="P12" s="290">
        <v>9</v>
      </c>
      <c r="Q12" s="290">
        <v>10</v>
      </c>
      <c r="R12" s="291">
        <v>36</v>
      </c>
      <c r="S12" s="272">
        <v>30</v>
      </c>
      <c r="T12" s="472">
        <v>1</v>
      </c>
      <c r="U12" s="273" t="str">
        <f t="shared" si="0"/>
        <v>POLITICAL SCIENCE</v>
      </c>
      <c r="V12" s="290">
        <v>7</v>
      </c>
      <c r="W12" s="290">
        <v>9</v>
      </c>
      <c r="X12" s="290">
        <v>10</v>
      </c>
      <c r="Y12" s="291">
        <v>36</v>
      </c>
      <c r="Z12" s="291"/>
      <c r="AA12" s="272">
        <v>100</v>
      </c>
      <c r="AB12" s="272"/>
      <c r="AC12" s="472">
        <v>1</v>
      </c>
      <c r="AD12" s="273" t="str">
        <f t="shared" si="1"/>
        <v>HISTORY</v>
      </c>
      <c r="AE12" s="290">
        <v>7</v>
      </c>
      <c r="AF12" s="290">
        <v>3</v>
      </c>
      <c r="AG12" s="290">
        <v>10</v>
      </c>
      <c r="AH12" s="291" t="s">
        <v>112</v>
      </c>
      <c r="AI12" s="291" t="s">
        <v>112</v>
      </c>
      <c r="AJ12" s="272">
        <v>100</v>
      </c>
      <c r="AK12" s="272"/>
      <c r="AL12" s="472">
        <v>1</v>
      </c>
      <c r="AM12" s="273" t="str">
        <f t="shared" si="2"/>
        <v>GEOGRAPHY</v>
      </c>
      <c r="AN12" s="290">
        <v>7</v>
      </c>
      <c r="AO12" s="290">
        <v>9</v>
      </c>
      <c r="AP12" s="290">
        <v>10</v>
      </c>
      <c r="AQ12" s="291">
        <v>36</v>
      </c>
      <c r="AR12" s="291"/>
      <c r="AS12" s="272">
        <v>100</v>
      </c>
      <c r="AT12" s="272"/>
      <c r="AU12" s="472">
        <v>3</v>
      </c>
      <c r="AV12" s="273" t="str">
        <f t="shared" si="3"/>
        <v>ELECTRICALS AND ELECTRONICS</v>
      </c>
      <c r="AW12" s="290">
        <v>7</v>
      </c>
      <c r="AX12" s="290">
        <v>9</v>
      </c>
      <c r="AY12" s="290">
        <v>10</v>
      </c>
      <c r="AZ12" s="291">
        <v>36</v>
      </c>
      <c r="BA12" s="291"/>
      <c r="BB12" s="272">
        <v>57</v>
      </c>
      <c r="BC12" s="272">
        <v>30</v>
      </c>
      <c r="BD12" s="463">
        <v>30</v>
      </c>
      <c r="BE12" s="463">
        <v>22</v>
      </c>
      <c r="BF12" s="463">
        <v>23</v>
      </c>
      <c r="BG12" s="18"/>
      <c r="CE12" s="269" t="s">
        <v>393</v>
      </c>
      <c r="CF12" s="269" t="s">
        <v>111</v>
      </c>
      <c r="CG12" s="269" t="s">
        <v>364</v>
      </c>
      <c r="CH12" s="269" t="s">
        <v>369</v>
      </c>
      <c r="CI12" s="269" t="s">
        <v>381</v>
      </c>
      <c r="CJ12" s="269" t="s">
        <v>383</v>
      </c>
    </row>
    <row r="13" spans="1:88" ht="24.95" customHeight="1" thickTop="1" thickBot="1">
      <c r="A13" s="473">
        <v>6</v>
      </c>
      <c r="B13" s="19">
        <f>IF('Student DATA Entry'!A8="","",'Student DATA Entry'!A8)</f>
        <v>1106</v>
      </c>
      <c r="C13" s="19">
        <f>IF('Student DATA Entry'!B8="","",'Student DATA Entry'!B8)</f>
        <v>434</v>
      </c>
      <c r="D13" s="20" t="str">
        <f>IF('Student DATA Entry'!G8="","",'Student DATA Entry'!G8)</f>
        <v>24-10-2003</v>
      </c>
      <c r="E13" s="21" t="str">
        <f>IF('Student DATA Entry'!C8="","",'Student DATA Entry'!C8)</f>
        <v>DEEPENDRA SINGH</v>
      </c>
      <c r="F13" s="21" t="str">
        <f>IF('Student DATA Entry'!D8="","",'Student DATA Entry'!D8)</f>
        <v>RAVAT VSINGH</v>
      </c>
      <c r="G13" s="21" t="str">
        <f>IF('Student DATA Entry'!E8="","",'Student DATA Entry'!E8)</f>
        <v>KAILASH KANWAR</v>
      </c>
      <c r="H13" s="19" t="str">
        <f>IF('Student DATA Entry'!H8="","",'Student DATA Entry'!H8)</f>
        <v>GEN</v>
      </c>
      <c r="I13" s="19" t="str">
        <f>IF('Student DATA Entry'!F8="","",'Student DATA Entry'!F8)</f>
        <v>M</v>
      </c>
      <c r="J13" s="290">
        <v>10</v>
      </c>
      <c r="K13" s="290">
        <v>9</v>
      </c>
      <c r="L13" s="290">
        <v>10</v>
      </c>
      <c r="M13" s="291">
        <v>63</v>
      </c>
      <c r="N13" s="272" t="s">
        <v>112</v>
      </c>
      <c r="O13" s="290">
        <v>10</v>
      </c>
      <c r="P13" s="290">
        <v>9</v>
      </c>
      <c r="Q13" s="290">
        <v>10</v>
      </c>
      <c r="R13" s="291">
        <v>63</v>
      </c>
      <c r="S13" s="272" t="s">
        <v>112</v>
      </c>
      <c r="T13" s="472">
        <v>1</v>
      </c>
      <c r="U13" s="273" t="str">
        <f t="shared" si="0"/>
        <v>POLITICAL SCIENCE</v>
      </c>
      <c r="V13" s="290">
        <v>10</v>
      </c>
      <c r="W13" s="290">
        <v>9</v>
      </c>
      <c r="X13" s="290">
        <v>10</v>
      </c>
      <c r="Y13" s="291">
        <v>63</v>
      </c>
      <c r="Z13" s="291"/>
      <c r="AA13" s="272">
        <v>100</v>
      </c>
      <c r="AB13" s="272"/>
      <c r="AC13" s="472">
        <v>1</v>
      </c>
      <c r="AD13" s="273" t="str">
        <f t="shared" si="1"/>
        <v>HISTORY</v>
      </c>
      <c r="AE13" s="290">
        <v>10</v>
      </c>
      <c r="AF13" s="290">
        <v>9</v>
      </c>
      <c r="AG13" s="290">
        <v>10</v>
      </c>
      <c r="AH13" s="291">
        <v>63</v>
      </c>
      <c r="AI13" s="291"/>
      <c r="AJ13" s="272">
        <v>100</v>
      </c>
      <c r="AK13" s="272"/>
      <c r="AL13" s="472">
        <v>1</v>
      </c>
      <c r="AM13" s="273" t="str">
        <f t="shared" si="2"/>
        <v>GEOGRAPHY</v>
      </c>
      <c r="AN13" s="290">
        <v>10</v>
      </c>
      <c r="AO13" s="290">
        <v>9</v>
      </c>
      <c r="AP13" s="290">
        <v>10</v>
      </c>
      <c r="AQ13" s="291">
        <v>63</v>
      </c>
      <c r="AR13" s="291"/>
      <c r="AS13" s="272">
        <v>100</v>
      </c>
      <c r="AT13" s="272"/>
      <c r="AU13" s="472">
        <v>3</v>
      </c>
      <c r="AV13" s="273" t="str">
        <f t="shared" si="3"/>
        <v>ELECTRICALS AND ELECTRONICS</v>
      </c>
      <c r="AW13" s="290">
        <v>10</v>
      </c>
      <c r="AX13" s="290">
        <v>9</v>
      </c>
      <c r="AY13" s="290">
        <v>10</v>
      </c>
      <c r="AZ13" s="291">
        <v>63</v>
      </c>
      <c r="BA13" s="291"/>
      <c r="BB13" s="272">
        <v>60</v>
      </c>
      <c r="BC13" s="272">
        <v>30</v>
      </c>
      <c r="BD13" s="463">
        <v>28</v>
      </c>
      <c r="BE13" s="463">
        <v>22</v>
      </c>
      <c r="BF13" s="463">
        <v>23</v>
      </c>
      <c r="BG13" s="18"/>
      <c r="CE13" s="269" t="s">
        <v>111</v>
      </c>
      <c r="CF13" s="269" t="str">
        <f>IF(AND('Master sheet'!H5=""),"",'Master sheet'!H5)</f>
        <v>AGRICULTURE</v>
      </c>
      <c r="CG13" s="269" t="str">
        <f>IF(AND('Master sheet'!H23=""),"",'Master sheet'!H23)</f>
        <v>ACCOUNTANCY</v>
      </c>
      <c r="CH13" s="269" t="str">
        <f>IF(AND('Master sheet'!M5=""),"",'Master sheet'!M5)</f>
        <v xml:space="preserve">DANCE KATTHAK </v>
      </c>
      <c r="CI13" s="269" t="str">
        <f>IF(AND('Master sheet'!M20=""),"",'Master sheet'!M20)</f>
        <v>SHORT HAND (ENGLISH)</v>
      </c>
      <c r="CJ13" s="269" t="str">
        <f>IF(AND('Master sheet'!M31=""),"",'Master sheet'!M31)</f>
        <v>AUTOMOBILE</v>
      </c>
    </row>
    <row r="14" spans="1:88" ht="24.95" customHeight="1" thickTop="1" thickBot="1">
      <c r="A14" s="23">
        <v>7</v>
      </c>
      <c r="B14" s="19">
        <f>IF('Student DATA Entry'!A9="","",'Student DATA Entry'!A9)</f>
        <v>1107</v>
      </c>
      <c r="C14" s="19">
        <f>IF('Student DATA Entry'!B9="","",'Student DATA Entry'!B9)</f>
        <v>439</v>
      </c>
      <c r="D14" s="20" t="str">
        <f>IF('Student DATA Entry'!G9="","",'Student DATA Entry'!G9)</f>
        <v>27-10-2003</v>
      </c>
      <c r="E14" s="21" t="str">
        <f>IF('Student DATA Entry'!C9="","",'Student DATA Entry'!C9)</f>
        <v>LOHAR KAJAL</v>
      </c>
      <c r="F14" s="21" t="str">
        <f>IF('Student DATA Entry'!D9="","",'Student DATA Entry'!D9)</f>
        <v>MITHA LAL</v>
      </c>
      <c r="G14" s="21" t="str">
        <f>IF('Student DATA Entry'!E9="","",'Student DATA Entry'!E9)</f>
        <v>SAVITA</v>
      </c>
      <c r="H14" s="19" t="str">
        <f>IF('Student DATA Entry'!H9="","",'Student DATA Entry'!H9)</f>
        <v>OBC</v>
      </c>
      <c r="I14" s="19" t="str">
        <f>IF('Student DATA Entry'!F9="","",'Student DATA Entry'!F9)</f>
        <v>F</v>
      </c>
      <c r="J14" s="290">
        <v>3</v>
      </c>
      <c r="K14" s="290" t="s">
        <v>61</v>
      </c>
      <c r="L14" s="290" t="s">
        <v>110</v>
      </c>
      <c r="M14" s="291">
        <v>5</v>
      </c>
      <c r="N14" s="272">
        <v>10</v>
      </c>
      <c r="O14" s="290">
        <v>7</v>
      </c>
      <c r="P14" s="290">
        <v>9</v>
      </c>
      <c r="Q14" s="290">
        <v>9</v>
      </c>
      <c r="R14" s="291">
        <v>57</v>
      </c>
      <c r="S14" s="272">
        <v>20</v>
      </c>
      <c r="T14" s="472">
        <v>1</v>
      </c>
      <c r="U14" s="273" t="str">
        <f t="shared" si="0"/>
        <v>POLITICAL SCIENCE</v>
      </c>
      <c r="V14" s="290">
        <v>7</v>
      </c>
      <c r="W14" s="290">
        <v>9</v>
      </c>
      <c r="X14" s="290">
        <v>9</v>
      </c>
      <c r="Y14" s="291">
        <v>57</v>
      </c>
      <c r="Z14" s="291"/>
      <c r="AA14" s="272">
        <v>100</v>
      </c>
      <c r="AB14" s="272"/>
      <c r="AC14" s="472">
        <v>1</v>
      </c>
      <c r="AD14" s="273" t="str">
        <f t="shared" si="1"/>
        <v>HISTORY</v>
      </c>
      <c r="AE14" s="290">
        <v>7</v>
      </c>
      <c r="AF14" s="290">
        <v>9</v>
      </c>
      <c r="AG14" s="290">
        <v>9</v>
      </c>
      <c r="AH14" s="291">
        <v>57</v>
      </c>
      <c r="AI14" s="291"/>
      <c r="AJ14" s="272">
        <v>100</v>
      </c>
      <c r="AK14" s="272"/>
      <c r="AL14" s="472">
        <v>2</v>
      </c>
      <c r="AM14" s="273" t="str">
        <f t="shared" si="2"/>
        <v>HINDI LITERATURE</v>
      </c>
      <c r="AN14" s="290">
        <v>7</v>
      </c>
      <c r="AO14" s="290">
        <v>9</v>
      </c>
      <c r="AP14" s="290">
        <v>9</v>
      </c>
      <c r="AQ14" s="291">
        <v>57</v>
      </c>
      <c r="AR14" s="291"/>
      <c r="AS14" s="272">
        <v>100</v>
      </c>
      <c r="AT14" s="272"/>
      <c r="AU14" s="472"/>
      <c r="AV14" s="273" t="str">
        <f>IFERROR(IF(AND($T$2="",$V$2="",$Y$2=""),"",IF(AU14="","",IF(AU14=1,AU$2,IF(AU14=2,AW$2,IF(AU14=3,AZ$2,""))))),"")</f>
        <v/>
      </c>
      <c r="AW14" s="290">
        <v>7</v>
      </c>
      <c r="AX14" s="290">
        <v>9</v>
      </c>
      <c r="AY14" s="290">
        <v>9</v>
      </c>
      <c r="AZ14" s="291">
        <v>57</v>
      </c>
      <c r="BA14" s="291"/>
      <c r="BB14" s="272">
        <v>55</v>
      </c>
      <c r="BC14" s="272">
        <v>30</v>
      </c>
      <c r="BD14" s="463">
        <v>28</v>
      </c>
      <c r="BE14" s="463">
        <v>22</v>
      </c>
      <c r="BF14" s="463">
        <v>23</v>
      </c>
      <c r="BG14" s="18"/>
      <c r="CE14" s="269" t="s">
        <v>364</v>
      </c>
      <c r="CF14" s="269" t="str">
        <f>IF(AND('Master sheet'!H6=""),"",'Master sheet'!H6)</f>
        <v>AGRICULTURE BIOLOGY</v>
      </c>
      <c r="CG14" s="269" t="str">
        <f>IF(AND('Master sheet'!H24=""),"",'Master sheet'!H24)</f>
        <v>BUSINESS STUDIES</v>
      </c>
      <c r="CH14" s="269" t="str">
        <f>IF(AND('Master sheet'!M6=""),"",'Master sheet'!M6)</f>
        <v>DRAWING</v>
      </c>
      <c r="CI14" s="269" t="str">
        <f>IF(AND('Master sheet'!M21=""),"",'Master sheet'!M21)</f>
        <v>SHORT HAND (HINDI)</v>
      </c>
      <c r="CJ14" s="269" t="str">
        <f>IF(AND('Master sheet'!M32=""),"",'Master sheet'!M32)</f>
        <v>BEAUTY AND HEALTH</v>
      </c>
    </row>
    <row r="15" spans="1:88" ht="24.95" customHeight="1" thickTop="1" thickBot="1">
      <c r="A15" s="473">
        <v>8</v>
      </c>
      <c r="B15" s="19">
        <f>IF('Student DATA Entry'!A10="","",'Student DATA Entry'!A10)</f>
        <v>1108</v>
      </c>
      <c r="C15" s="19">
        <f>IF('Student DATA Entry'!B10="","",'Student DATA Entry'!B10)</f>
        <v>438</v>
      </c>
      <c r="D15" s="20" t="str">
        <f>IF('Student DATA Entry'!G10="","",'Student DATA Entry'!G10)</f>
        <v>03-09-2003</v>
      </c>
      <c r="E15" s="21" t="str">
        <f>IF('Student DATA Entry'!C10="","",'Student DATA Entry'!C10)</f>
        <v>MEENA KANWAR</v>
      </c>
      <c r="F15" s="21" t="str">
        <f>IF('Student DATA Entry'!D10="","",'Student DATA Entry'!D10)</f>
        <v>CHHATAR SINGH</v>
      </c>
      <c r="G15" s="21" t="str">
        <f>IF('Student DATA Entry'!E10="","",'Student DATA Entry'!E10)</f>
        <v>JANGAL KANWAR</v>
      </c>
      <c r="H15" s="19" t="str">
        <f>IF('Student DATA Entry'!H10="","",'Student DATA Entry'!H10)</f>
        <v>GEN</v>
      </c>
      <c r="I15" s="19" t="str">
        <f>IF('Student DATA Entry'!F10="","",'Student DATA Entry'!F10)</f>
        <v>F</v>
      </c>
      <c r="J15" s="290">
        <v>1</v>
      </c>
      <c r="K15" s="290">
        <v>2</v>
      </c>
      <c r="L15" s="290">
        <v>3</v>
      </c>
      <c r="M15" s="291">
        <v>5</v>
      </c>
      <c r="N15" s="272">
        <v>5</v>
      </c>
      <c r="O15" s="290">
        <v>2</v>
      </c>
      <c r="P15" s="290">
        <v>2</v>
      </c>
      <c r="Q15" s="290">
        <v>2</v>
      </c>
      <c r="R15" s="291">
        <v>5</v>
      </c>
      <c r="S15" s="272">
        <v>10</v>
      </c>
      <c r="T15" s="472">
        <v>1</v>
      </c>
      <c r="U15" s="273" t="str">
        <f t="shared" si="0"/>
        <v>POLITICAL SCIENCE</v>
      </c>
      <c r="V15" s="290">
        <v>3</v>
      </c>
      <c r="W15" s="290">
        <v>3</v>
      </c>
      <c r="X15" s="290">
        <v>3</v>
      </c>
      <c r="Y15" s="291">
        <v>70</v>
      </c>
      <c r="Z15" s="291"/>
      <c r="AA15" s="272">
        <v>100</v>
      </c>
      <c r="AB15" s="272"/>
      <c r="AC15" s="472">
        <v>1</v>
      </c>
      <c r="AD15" s="273" t="str">
        <f t="shared" si="1"/>
        <v>HISTORY</v>
      </c>
      <c r="AE15" s="290">
        <v>5</v>
      </c>
      <c r="AF15" s="290">
        <v>5</v>
      </c>
      <c r="AG15" s="290">
        <v>5</v>
      </c>
      <c r="AH15" s="291">
        <v>10</v>
      </c>
      <c r="AI15" s="291"/>
      <c r="AJ15" s="272">
        <v>100</v>
      </c>
      <c r="AK15" s="272"/>
      <c r="AL15" s="472">
        <v>2</v>
      </c>
      <c r="AM15" s="273" t="str">
        <f t="shared" si="2"/>
        <v>HINDI LITERATURE</v>
      </c>
      <c r="AN15" s="290">
        <v>4</v>
      </c>
      <c r="AO15" s="290">
        <v>4</v>
      </c>
      <c r="AP15" s="290">
        <v>4</v>
      </c>
      <c r="AQ15" s="291">
        <v>14</v>
      </c>
      <c r="AR15" s="291"/>
      <c r="AS15" s="272">
        <v>100</v>
      </c>
      <c r="AT15" s="272"/>
      <c r="AU15" s="472"/>
      <c r="AV15" s="273" t="str">
        <f t="shared" si="3"/>
        <v/>
      </c>
      <c r="AW15" s="290">
        <v>6</v>
      </c>
      <c r="AX15" s="290">
        <v>6</v>
      </c>
      <c r="AY15" s="290">
        <v>6</v>
      </c>
      <c r="AZ15" s="291">
        <v>6</v>
      </c>
      <c r="BA15" s="291"/>
      <c r="BB15" s="272">
        <v>58</v>
      </c>
      <c r="BC15" s="272">
        <v>30</v>
      </c>
      <c r="BD15" s="463">
        <v>28</v>
      </c>
      <c r="BE15" s="463">
        <v>22</v>
      </c>
      <c r="BF15" s="463">
        <v>23</v>
      </c>
      <c r="BG15" s="18"/>
      <c r="CE15" s="269" t="s">
        <v>369</v>
      </c>
      <c r="CF15" s="269" t="str">
        <f>IF(AND('Master sheet'!H7=""),"",'Master sheet'!H7)</f>
        <v>AGRICULTURE CHEMISTRY</v>
      </c>
      <c r="CG15" s="269" t="str">
        <f>IF(AND('Master sheet'!H25=""),"",'Master sheet'!H25)</f>
        <v>ECONOMICS</v>
      </c>
      <c r="CH15" s="269" t="str">
        <f>IF(AND('Master sheet'!M7=""),"",'Master sheet'!M7)</f>
        <v>MUSIC INSTR. DILRUBA</v>
      </c>
      <c r="CI15" s="269" t="str">
        <f>IF(AND('Master sheet'!M22=""),"",'Master sheet'!M22)</f>
        <v>TYPING</v>
      </c>
      <c r="CJ15" s="269" t="str">
        <f>IF(AND('Master sheet'!M33=""),"",'Master sheet'!M33)</f>
        <v>DRESS DESIGNING AND HOME DECORATION</v>
      </c>
    </row>
    <row r="16" spans="1:88" ht="24.95" customHeight="1" thickTop="1" thickBot="1">
      <c r="A16" s="23">
        <v>9</v>
      </c>
      <c r="B16" s="19">
        <f>IF('Student DATA Entry'!A11="","",'Student DATA Entry'!A11)</f>
        <v>1109</v>
      </c>
      <c r="C16" s="19">
        <f>IF('Student DATA Entry'!B11="","",'Student DATA Entry'!B11)</f>
        <v>429</v>
      </c>
      <c r="D16" s="20" t="str">
        <f>IF('Student DATA Entry'!G11="","",'Student DATA Entry'!G11)</f>
        <v>04-09-2003</v>
      </c>
      <c r="E16" s="21" t="str">
        <f>IF('Student DATA Entry'!C11="","",'Student DATA Entry'!C11)</f>
        <v>NARESH KUMAR</v>
      </c>
      <c r="F16" s="21" t="str">
        <f>IF('Student DATA Entry'!D11="","",'Student DATA Entry'!D11)</f>
        <v xml:space="preserve">DHALA RAM </v>
      </c>
      <c r="G16" s="21" t="str">
        <f>IF('Student DATA Entry'!E11="","",'Student DATA Entry'!E11)</f>
        <v xml:space="preserve">SARSVATI </v>
      </c>
      <c r="H16" s="19" t="str">
        <f>IF('Student DATA Entry'!H11="","",'Student DATA Entry'!H11)</f>
        <v>SC</v>
      </c>
      <c r="I16" s="19" t="str">
        <f>IF('Student DATA Entry'!F11="","",'Student DATA Entry'!F11)</f>
        <v>M</v>
      </c>
      <c r="J16" s="290" t="s">
        <v>61</v>
      </c>
      <c r="K16" s="290" t="s">
        <v>61</v>
      </c>
      <c r="L16" s="290" t="s">
        <v>61</v>
      </c>
      <c r="M16" s="291" t="s">
        <v>61</v>
      </c>
      <c r="N16" s="272">
        <v>14</v>
      </c>
      <c r="O16" s="290">
        <v>9</v>
      </c>
      <c r="P16" s="290">
        <v>9</v>
      </c>
      <c r="Q16" s="290">
        <v>9</v>
      </c>
      <c r="R16" s="291">
        <v>37</v>
      </c>
      <c r="S16" s="272" t="s">
        <v>112</v>
      </c>
      <c r="T16" s="472">
        <v>1</v>
      </c>
      <c r="U16" s="273" t="str">
        <f t="shared" si="0"/>
        <v>POLITICAL SCIENCE</v>
      </c>
      <c r="V16" s="290">
        <v>9</v>
      </c>
      <c r="W16" s="290">
        <v>9</v>
      </c>
      <c r="X16" s="290">
        <v>9</v>
      </c>
      <c r="Y16" s="291">
        <v>37</v>
      </c>
      <c r="Z16" s="291"/>
      <c r="AA16" s="272">
        <v>100</v>
      </c>
      <c r="AB16" s="272"/>
      <c r="AC16" s="472">
        <v>1</v>
      </c>
      <c r="AD16" s="273" t="str">
        <f t="shared" si="1"/>
        <v>HISTORY</v>
      </c>
      <c r="AE16" s="290">
        <v>9</v>
      </c>
      <c r="AF16" s="290">
        <v>9</v>
      </c>
      <c r="AG16" s="290">
        <v>9</v>
      </c>
      <c r="AH16" s="291">
        <v>37</v>
      </c>
      <c r="AI16" s="291"/>
      <c r="AJ16" s="272">
        <v>100</v>
      </c>
      <c r="AK16" s="272"/>
      <c r="AL16" s="472">
        <v>2</v>
      </c>
      <c r="AM16" s="273" t="str">
        <f t="shared" si="2"/>
        <v>HINDI LITERATURE</v>
      </c>
      <c r="AN16" s="290">
        <v>9</v>
      </c>
      <c r="AO16" s="290">
        <v>9</v>
      </c>
      <c r="AP16" s="290">
        <v>9</v>
      </c>
      <c r="AQ16" s="291">
        <v>37</v>
      </c>
      <c r="AR16" s="291"/>
      <c r="AS16" s="272">
        <v>100</v>
      </c>
      <c r="AT16" s="272"/>
      <c r="AU16" s="472"/>
      <c r="AV16" s="273" t="str">
        <f t="shared" si="3"/>
        <v/>
      </c>
      <c r="AW16" s="290">
        <v>9</v>
      </c>
      <c r="AX16" s="290">
        <v>9</v>
      </c>
      <c r="AY16" s="290">
        <v>9</v>
      </c>
      <c r="AZ16" s="291">
        <v>37</v>
      </c>
      <c r="BA16" s="291"/>
      <c r="BB16" s="272">
        <v>100</v>
      </c>
      <c r="BC16" s="272"/>
      <c r="BD16" s="463">
        <v>27</v>
      </c>
      <c r="BE16" s="463">
        <v>22</v>
      </c>
      <c r="BF16" s="463">
        <v>23</v>
      </c>
      <c r="BG16" s="18"/>
      <c r="CE16" s="269" t="s">
        <v>381</v>
      </c>
      <c r="CF16" s="269" t="str">
        <f>IF(AND('Master sheet'!H8=""),"",'Master sheet'!H8)</f>
        <v>BIOLOGY</v>
      </c>
      <c r="CG16" s="269" t="str">
        <f>IF(AND('Master sheet'!H26=""),"",'Master sheet'!H26)</f>
        <v>ENGLISH LITERATURE</v>
      </c>
      <c r="CH16" s="269" t="str">
        <f>IF(AND('Master sheet'!M8=""),"",'Master sheet'!M8)</f>
        <v>MUSIC INSTR. FLUTE</v>
      </c>
      <c r="CI16" s="269" t="str">
        <f>IF(AND('Master sheet'!M23=""),"",'Master sheet'!M23)</f>
        <v>TYPING (ENGLISH)</v>
      </c>
      <c r="CJ16" s="269" t="str">
        <f>IF(AND('Master sheet'!M34=""),"",'Master sheet'!M34)</f>
        <v>ELECTRICALS AND ELECTRONICS</v>
      </c>
    </row>
    <row r="17" spans="1:88" ht="24.95" customHeight="1" thickTop="1" thickBot="1">
      <c r="A17" s="473">
        <v>10</v>
      </c>
      <c r="B17" s="19">
        <f>IF('Student DATA Entry'!A12="","",'Student DATA Entry'!A12)</f>
        <v>1110</v>
      </c>
      <c r="C17" s="19">
        <f>IF('Student DATA Entry'!B12="","",'Student DATA Entry'!B12)</f>
        <v>428</v>
      </c>
      <c r="D17" s="20" t="str">
        <f>IF('Student DATA Entry'!G12="","",'Student DATA Entry'!G12)</f>
        <v>12-05-2003</v>
      </c>
      <c r="E17" s="21" t="str">
        <f>IF('Student DATA Entry'!C12="","",'Student DATA Entry'!C12)</f>
        <v>PANKAJ KUMAR</v>
      </c>
      <c r="F17" s="21" t="str">
        <f>IF('Student DATA Entry'!D12="","",'Student DATA Entry'!D12)</f>
        <v>KUKA RAM</v>
      </c>
      <c r="G17" s="21" t="str">
        <f>IF('Student DATA Entry'!E12="","",'Student DATA Entry'!E12)</f>
        <v>FULI DEVI</v>
      </c>
      <c r="H17" s="19" t="str">
        <f>IF('Student DATA Entry'!H12="","",'Student DATA Entry'!H12)</f>
        <v>SC</v>
      </c>
      <c r="I17" s="19" t="str">
        <f>IF('Student DATA Entry'!F12="","",'Student DATA Entry'!F12)</f>
        <v>M</v>
      </c>
      <c r="J17" s="290" t="s">
        <v>61</v>
      </c>
      <c r="K17" s="290" t="s">
        <v>61</v>
      </c>
      <c r="L17" s="290">
        <v>8</v>
      </c>
      <c r="M17" s="291">
        <v>44</v>
      </c>
      <c r="N17" s="272">
        <v>10</v>
      </c>
      <c r="O17" s="290">
        <v>7</v>
      </c>
      <c r="P17" s="290">
        <v>10</v>
      </c>
      <c r="Q17" s="290">
        <v>8</v>
      </c>
      <c r="R17" s="291">
        <v>44</v>
      </c>
      <c r="S17" s="272" t="s">
        <v>112</v>
      </c>
      <c r="T17" s="472">
        <v>1</v>
      </c>
      <c r="U17" s="273" t="str">
        <f t="shared" si="0"/>
        <v>POLITICAL SCIENCE</v>
      </c>
      <c r="V17" s="290">
        <v>7</v>
      </c>
      <c r="W17" s="290">
        <v>10</v>
      </c>
      <c r="X17" s="290">
        <v>8</v>
      </c>
      <c r="Y17" s="291" t="s">
        <v>112</v>
      </c>
      <c r="Z17" s="291">
        <v>15</v>
      </c>
      <c r="AA17" s="272">
        <v>100</v>
      </c>
      <c r="AB17" s="272"/>
      <c r="AC17" s="472">
        <v>1</v>
      </c>
      <c r="AD17" s="273" t="str">
        <f t="shared" si="1"/>
        <v>HISTORY</v>
      </c>
      <c r="AE17" s="290">
        <v>7</v>
      </c>
      <c r="AF17" s="290">
        <v>10</v>
      </c>
      <c r="AG17" s="290">
        <v>8</v>
      </c>
      <c r="AH17" s="291">
        <v>70</v>
      </c>
      <c r="AI17" s="291"/>
      <c r="AJ17" s="272">
        <v>100</v>
      </c>
      <c r="AK17" s="272"/>
      <c r="AL17" s="472">
        <v>1</v>
      </c>
      <c r="AM17" s="273" t="str">
        <f t="shared" si="2"/>
        <v>GEOGRAPHY</v>
      </c>
      <c r="AN17" s="290">
        <v>7</v>
      </c>
      <c r="AO17" s="290">
        <v>10</v>
      </c>
      <c r="AP17" s="290">
        <v>8</v>
      </c>
      <c r="AQ17" s="291">
        <v>44</v>
      </c>
      <c r="AR17" s="291"/>
      <c r="AS17" s="272">
        <v>100</v>
      </c>
      <c r="AT17" s="272"/>
      <c r="AU17" s="472"/>
      <c r="AV17" s="273" t="str">
        <f t="shared" si="3"/>
        <v/>
      </c>
      <c r="AW17" s="290">
        <v>7</v>
      </c>
      <c r="AX17" s="290">
        <v>10</v>
      </c>
      <c r="AY17" s="290">
        <v>8</v>
      </c>
      <c r="AZ17" s="291">
        <v>44</v>
      </c>
      <c r="BA17" s="291"/>
      <c r="BB17" s="272">
        <v>100</v>
      </c>
      <c r="BC17" s="272"/>
      <c r="BD17" s="463">
        <v>30</v>
      </c>
      <c r="BE17" s="463">
        <v>30</v>
      </c>
      <c r="BF17" s="463">
        <v>40</v>
      </c>
      <c r="BG17" s="18"/>
      <c r="CE17" s="269" t="s">
        <v>383</v>
      </c>
      <c r="CF17" s="269" t="str">
        <f>IF(AND('Master sheet'!H9=""),"",'Master sheet'!H9)</f>
        <v>CHEMISTRY</v>
      </c>
      <c r="CG17" s="269" t="str">
        <f>IF(AND('Master sheet'!H27=""),"",'Master sheet'!H27)</f>
        <v>ENVIRONMENTAL STUDIES</v>
      </c>
      <c r="CH17" s="269" t="str">
        <f>IF(AND('Master sheet'!M9=""),"",'Master sheet'!M9)</f>
        <v>MUSIC INSTR. FLUTE</v>
      </c>
      <c r="CI17" s="269" t="str">
        <f>IF(AND('Master sheet'!M24=""),"",'Master sheet'!M24)</f>
        <v>TYPING HINDI</v>
      </c>
      <c r="CJ17" s="269" t="str">
        <f>IF(AND('Master sheet'!M35=""),"",'Master sheet'!M35)</f>
        <v>HEALTH CARE</v>
      </c>
    </row>
    <row r="18" spans="1:88" ht="24.95" customHeight="1" thickTop="1" thickBot="1">
      <c r="A18" s="23">
        <v>11</v>
      </c>
      <c r="B18" s="19">
        <f>IF('Student DATA Entry'!A13="","",'Student DATA Entry'!A13)</f>
        <v>1111</v>
      </c>
      <c r="C18" s="19">
        <f>IF('Student DATA Entry'!B13="","",'Student DATA Entry'!B13)</f>
        <v>117</v>
      </c>
      <c r="D18" s="20" t="str">
        <f>IF('Student DATA Entry'!G13="","",'Student DATA Entry'!G13)</f>
        <v>07-04-2004</v>
      </c>
      <c r="E18" s="21" t="str">
        <f>IF('Student DATA Entry'!C13="","",'Student DATA Entry'!C13)</f>
        <v>PAPIYA DEVI DEVASI</v>
      </c>
      <c r="F18" s="21" t="str">
        <f>IF('Student DATA Entry'!D13="","",'Student DATA Entry'!D13)</f>
        <v>FUA RAM</v>
      </c>
      <c r="G18" s="21" t="str">
        <f>IF('Student DATA Entry'!E13="","",'Student DATA Entry'!E13)</f>
        <v>DAGRI DEVI</v>
      </c>
      <c r="H18" s="19" t="str">
        <f>IF('Student DATA Entry'!H13="","",'Student DATA Entry'!H13)</f>
        <v>SBC</v>
      </c>
      <c r="I18" s="19" t="str">
        <f>IF('Student DATA Entry'!F13="","",'Student DATA Entry'!F13)</f>
        <v>F</v>
      </c>
      <c r="J18" s="290" t="s">
        <v>61</v>
      </c>
      <c r="K18" s="290" t="s">
        <v>61</v>
      </c>
      <c r="L18" s="290">
        <v>8</v>
      </c>
      <c r="M18" s="291" t="s">
        <v>112</v>
      </c>
      <c r="N18" s="272">
        <v>11</v>
      </c>
      <c r="O18" s="290">
        <v>4</v>
      </c>
      <c r="P18" s="290">
        <v>7</v>
      </c>
      <c r="Q18" s="290">
        <v>8</v>
      </c>
      <c r="R18" s="291">
        <v>30</v>
      </c>
      <c r="S18" s="272">
        <v>30</v>
      </c>
      <c r="T18" s="472">
        <v>1</v>
      </c>
      <c r="U18" s="273" t="str">
        <f t="shared" si="0"/>
        <v>POLITICAL SCIENCE</v>
      </c>
      <c r="V18" s="290">
        <v>4</v>
      </c>
      <c r="W18" s="290">
        <v>7</v>
      </c>
      <c r="X18" s="290">
        <v>8</v>
      </c>
      <c r="Y18" s="291">
        <v>30</v>
      </c>
      <c r="Z18" s="291" t="s">
        <v>112</v>
      </c>
      <c r="AA18" s="272">
        <v>100</v>
      </c>
      <c r="AB18" s="272"/>
      <c r="AC18" s="472">
        <v>1</v>
      </c>
      <c r="AD18" s="273" t="str">
        <f t="shared" si="1"/>
        <v>HISTORY</v>
      </c>
      <c r="AE18" s="290">
        <v>4</v>
      </c>
      <c r="AF18" s="290">
        <v>7</v>
      </c>
      <c r="AG18" s="290">
        <v>8</v>
      </c>
      <c r="AH18" s="291">
        <v>30</v>
      </c>
      <c r="AI18" s="291"/>
      <c r="AJ18" s="272">
        <v>100</v>
      </c>
      <c r="AK18" s="272"/>
      <c r="AL18" s="472">
        <v>1</v>
      </c>
      <c r="AM18" s="273" t="str">
        <f t="shared" si="2"/>
        <v>GEOGRAPHY</v>
      </c>
      <c r="AN18" s="290">
        <v>4</v>
      </c>
      <c r="AO18" s="290">
        <v>7</v>
      </c>
      <c r="AP18" s="290">
        <v>8</v>
      </c>
      <c r="AQ18" s="291">
        <v>30</v>
      </c>
      <c r="AR18" s="291"/>
      <c r="AS18" s="272">
        <v>100</v>
      </c>
      <c r="AT18" s="272"/>
      <c r="AU18" s="472"/>
      <c r="AV18" s="273" t="str">
        <f t="shared" si="3"/>
        <v/>
      </c>
      <c r="AW18" s="290">
        <v>4</v>
      </c>
      <c r="AX18" s="290">
        <v>7</v>
      </c>
      <c r="AY18" s="290">
        <v>8</v>
      </c>
      <c r="AZ18" s="291">
        <v>30</v>
      </c>
      <c r="BA18" s="291"/>
      <c r="BB18" s="272">
        <v>100</v>
      </c>
      <c r="BC18" s="272"/>
      <c r="BD18" s="463">
        <v>26</v>
      </c>
      <c r="BE18" s="463">
        <v>30</v>
      </c>
      <c r="BF18" s="463">
        <v>40</v>
      </c>
      <c r="BG18" s="18"/>
      <c r="CE18" s="269"/>
      <c r="CF18" s="269" t="str">
        <f>IF(AND('Master sheet'!H10=""),"",'Master sheet'!H10)</f>
        <v>COMPUTER SCIENCE</v>
      </c>
      <c r="CG18" s="269" t="str">
        <f>IF(AND('Master sheet'!H28=""),"",'Master sheet'!H28)</f>
        <v>FARSI LITERATURE</v>
      </c>
      <c r="CH18" s="269" t="str">
        <f>IF(AND('Master sheet'!M10=""),"",'Master sheet'!M10)</f>
        <v>MUSIC INSTR. GUITAR</v>
      </c>
      <c r="CI18" s="269" t="str">
        <f>IF(AND('Master sheet'!M25=""),"",'Master sheet'!M25)</f>
        <v/>
      </c>
      <c r="CJ18" s="269" t="str">
        <f>IF(AND('Master sheet'!M36=""),"",'Master sheet'!M36)</f>
        <v>INFORMATION TECHNOLOGY Ites</v>
      </c>
    </row>
    <row r="19" spans="1:88" ht="24.95" customHeight="1" thickTop="1" thickBot="1">
      <c r="A19" s="473">
        <v>12</v>
      </c>
      <c r="B19" s="19">
        <f>IF('Student DATA Entry'!A14="","",'Student DATA Entry'!A14)</f>
        <v>1112</v>
      </c>
      <c r="C19" s="19">
        <f>IF('Student DATA Entry'!B14="","",'Student DATA Entry'!B14)</f>
        <v>463</v>
      </c>
      <c r="D19" s="20" t="str">
        <f>IF('Student DATA Entry'!G14="","",'Student DATA Entry'!G14)</f>
        <v>05-04-2004</v>
      </c>
      <c r="E19" s="21" t="str">
        <f>IF('Student DATA Entry'!C14="","",'Student DATA Entry'!C14)</f>
        <v>PRAVIN KUMAR</v>
      </c>
      <c r="F19" s="21" t="str">
        <f>IF('Student DATA Entry'!D14="","",'Student DATA Entry'!D14)</f>
        <v>RUPA RAM</v>
      </c>
      <c r="G19" s="21" t="str">
        <f>IF('Student DATA Entry'!E14="","",'Student DATA Entry'!E14)</f>
        <v>PYARI DEVI</v>
      </c>
      <c r="H19" s="19" t="str">
        <f>IF('Student DATA Entry'!H14="","",'Student DATA Entry'!H14)</f>
        <v>SC</v>
      </c>
      <c r="I19" s="19" t="str">
        <f>IF('Student DATA Entry'!F14="","",'Student DATA Entry'!F14)</f>
        <v>M</v>
      </c>
      <c r="J19" s="290">
        <v>6</v>
      </c>
      <c r="K19" s="290">
        <v>8</v>
      </c>
      <c r="L19" s="290">
        <v>10</v>
      </c>
      <c r="M19" s="291">
        <v>43</v>
      </c>
      <c r="N19" s="272">
        <v>12</v>
      </c>
      <c r="O19" s="290">
        <v>6</v>
      </c>
      <c r="P19" s="290">
        <v>8</v>
      </c>
      <c r="Q19" s="290">
        <v>10</v>
      </c>
      <c r="R19" s="291">
        <v>43</v>
      </c>
      <c r="S19" s="272" t="s">
        <v>112</v>
      </c>
      <c r="T19" s="472">
        <v>1</v>
      </c>
      <c r="U19" s="273" t="str">
        <f t="shared" si="0"/>
        <v>POLITICAL SCIENCE</v>
      </c>
      <c r="V19" s="290">
        <v>6</v>
      </c>
      <c r="W19" s="290">
        <v>8</v>
      </c>
      <c r="X19" s="290">
        <v>10</v>
      </c>
      <c r="Y19" s="291">
        <v>43</v>
      </c>
      <c r="Z19" s="291"/>
      <c r="AA19" s="272">
        <v>100</v>
      </c>
      <c r="AB19" s="272"/>
      <c r="AC19" s="472">
        <v>1</v>
      </c>
      <c r="AD19" s="273" t="str">
        <f t="shared" si="1"/>
        <v>HISTORY</v>
      </c>
      <c r="AE19" s="290">
        <v>6</v>
      </c>
      <c r="AF19" s="290">
        <v>8</v>
      </c>
      <c r="AG19" s="290">
        <v>10</v>
      </c>
      <c r="AH19" s="291">
        <v>43</v>
      </c>
      <c r="AI19" s="291"/>
      <c r="AJ19" s="272">
        <v>100</v>
      </c>
      <c r="AK19" s="272"/>
      <c r="AL19" s="472">
        <v>1</v>
      </c>
      <c r="AM19" s="273" t="str">
        <f t="shared" si="2"/>
        <v>GEOGRAPHY</v>
      </c>
      <c r="AN19" s="290">
        <v>6</v>
      </c>
      <c r="AO19" s="290">
        <v>8</v>
      </c>
      <c r="AP19" s="290">
        <v>10</v>
      </c>
      <c r="AQ19" s="291">
        <v>43</v>
      </c>
      <c r="AR19" s="291"/>
      <c r="AS19" s="272">
        <v>100</v>
      </c>
      <c r="AT19" s="272"/>
      <c r="AU19" s="472"/>
      <c r="AV19" s="273" t="str">
        <f t="shared" si="3"/>
        <v/>
      </c>
      <c r="AW19" s="290">
        <v>6</v>
      </c>
      <c r="AX19" s="290">
        <v>8</v>
      </c>
      <c r="AY19" s="290">
        <v>10</v>
      </c>
      <c r="AZ19" s="291">
        <v>43</v>
      </c>
      <c r="BA19" s="291"/>
      <c r="BB19" s="272">
        <v>100</v>
      </c>
      <c r="BC19" s="272"/>
      <c r="BD19" s="463">
        <v>27</v>
      </c>
      <c r="BE19" s="463">
        <v>30</v>
      </c>
      <c r="BF19" s="463">
        <v>40</v>
      </c>
      <c r="BG19" s="18"/>
      <c r="CE19" s="269"/>
      <c r="CF19" s="269" t="str">
        <f>IF(AND('Master sheet'!H11=""),"",'Master sheet'!H11)</f>
        <v>GEO SCIENCE</v>
      </c>
      <c r="CG19" s="269" t="str">
        <f>IF(AND('Master sheet'!H29=""),"",'Master sheet'!H29)</f>
        <v>GUJRATI LITERATURE</v>
      </c>
      <c r="CH19" s="269" t="str">
        <f>IF(AND('Master sheet'!M11=""),"",'Master sheet'!M11)</f>
        <v>MUSIC INSTR. PKHAAVAJ</v>
      </c>
      <c r="CI19" s="269" t="str">
        <f>IF(AND('Master sheet'!M26=""),"",'Master sheet'!M26)</f>
        <v/>
      </c>
      <c r="CJ19" s="269" t="str">
        <f>IF(AND('Master sheet'!M37=""),"",'Master sheet'!M37)</f>
        <v>MICRO IRRIGATION SYSTEM</v>
      </c>
    </row>
    <row r="20" spans="1:88" ht="24.95" customHeight="1" thickTop="1" thickBot="1">
      <c r="A20" s="23">
        <v>13</v>
      </c>
      <c r="B20" s="19">
        <f>IF('Student DATA Entry'!A15="","",'Student DATA Entry'!A15)</f>
        <v>1113</v>
      </c>
      <c r="C20" s="19">
        <f>IF('Student DATA Entry'!B15="","",'Student DATA Entry'!B15)</f>
        <v>307</v>
      </c>
      <c r="D20" s="20" t="str">
        <f>IF('Student DATA Entry'!G15="","",'Student DATA Entry'!G15)</f>
        <v>04-05-2002</v>
      </c>
      <c r="E20" s="21" t="str">
        <f>IF('Student DATA Entry'!C15="","",'Student DATA Entry'!C15)</f>
        <v>RINKU ANKIYA</v>
      </c>
      <c r="F20" s="21" t="str">
        <f>IF('Student DATA Entry'!D15="","",'Student DATA Entry'!D15)</f>
        <v>PRAVEEN KUMAR</v>
      </c>
      <c r="G20" s="21" t="str">
        <f>IF('Student DATA Entry'!E15="","",'Student DATA Entry'!E15)</f>
        <v>MANJU DEVI</v>
      </c>
      <c r="H20" s="19" t="str">
        <f>IF('Student DATA Entry'!H15="","",'Student DATA Entry'!H15)</f>
        <v>SC</v>
      </c>
      <c r="I20" s="19" t="str">
        <f>IF('Student DATA Entry'!F15="","",'Student DATA Entry'!F15)</f>
        <v>F</v>
      </c>
      <c r="J20" s="290">
        <v>6</v>
      </c>
      <c r="K20" s="290">
        <v>8</v>
      </c>
      <c r="L20" s="290" t="s">
        <v>61</v>
      </c>
      <c r="M20" s="291" t="s">
        <v>61</v>
      </c>
      <c r="N20" s="272" t="s">
        <v>112</v>
      </c>
      <c r="O20" s="290">
        <v>6</v>
      </c>
      <c r="P20" s="290">
        <v>8</v>
      </c>
      <c r="Q20" s="290">
        <v>9</v>
      </c>
      <c r="R20" s="291">
        <v>47</v>
      </c>
      <c r="S20" s="272">
        <v>50</v>
      </c>
      <c r="T20" s="472">
        <v>1</v>
      </c>
      <c r="U20" s="273" t="str">
        <f t="shared" si="0"/>
        <v>POLITICAL SCIENCE</v>
      </c>
      <c r="V20" s="290">
        <v>6</v>
      </c>
      <c r="W20" s="290">
        <v>8</v>
      </c>
      <c r="X20" s="290">
        <v>9</v>
      </c>
      <c r="Y20" s="291">
        <v>47</v>
      </c>
      <c r="Z20" s="291"/>
      <c r="AA20" s="272">
        <v>100</v>
      </c>
      <c r="AB20" s="272"/>
      <c r="AC20" s="472">
        <v>1</v>
      </c>
      <c r="AD20" s="273" t="str">
        <f t="shared" si="1"/>
        <v>HISTORY</v>
      </c>
      <c r="AE20" s="290">
        <v>6</v>
      </c>
      <c r="AF20" s="290">
        <v>8</v>
      </c>
      <c r="AG20" s="290">
        <v>9</v>
      </c>
      <c r="AH20" s="291">
        <v>47</v>
      </c>
      <c r="AI20" s="291"/>
      <c r="AJ20" s="272">
        <v>100</v>
      </c>
      <c r="AK20" s="272"/>
      <c r="AL20" s="472">
        <v>1</v>
      </c>
      <c r="AM20" s="273" t="str">
        <f t="shared" si="2"/>
        <v>GEOGRAPHY</v>
      </c>
      <c r="AN20" s="290">
        <v>6</v>
      </c>
      <c r="AO20" s="290">
        <v>8</v>
      </c>
      <c r="AP20" s="290">
        <v>9</v>
      </c>
      <c r="AQ20" s="291">
        <v>47</v>
      </c>
      <c r="AR20" s="291"/>
      <c r="AS20" s="272">
        <v>100</v>
      </c>
      <c r="AT20" s="272"/>
      <c r="AU20" s="472"/>
      <c r="AV20" s="273" t="str">
        <f t="shared" si="3"/>
        <v/>
      </c>
      <c r="AW20" s="290">
        <v>6</v>
      </c>
      <c r="AX20" s="290">
        <v>8</v>
      </c>
      <c r="AY20" s="290">
        <v>9</v>
      </c>
      <c r="AZ20" s="291">
        <v>47</v>
      </c>
      <c r="BA20" s="291"/>
      <c r="BB20" s="272">
        <v>100</v>
      </c>
      <c r="BC20" s="272"/>
      <c r="BD20" s="463">
        <v>28</v>
      </c>
      <c r="BE20" s="463">
        <v>30</v>
      </c>
      <c r="BF20" s="463">
        <v>40</v>
      </c>
      <c r="BG20" s="18"/>
      <c r="CE20" s="269"/>
      <c r="CF20" s="269" t="str">
        <f>IF(AND('Master sheet'!H12=""),"",'Master sheet'!H12)</f>
        <v>GEOGRAPHY</v>
      </c>
      <c r="CG20" s="269" t="str">
        <f>IF(AND('Master sheet'!H30=""),"",'Master sheet'!H30)</f>
        <v>HINDI LITERATURE</v>
      </c>
      <c r="CH20" s="269" t="str">
        <f>IF(AND('Master sheet'!M12=""),"",'Master sheet'!M12)</f>
        <v>MUSIC INSTR. SAROD</v>
      </c>
      <c r="CI20" s="269" t="str">
        <f>IF(AND('Master sheet'!M27=""),"",'Master sheet'!M27)</f>
        <v/>
      </c>
      <c r="CJ20" s="269" t="str">
        <f>IF(AND('Master sheet'!M38=""),"",'Master sheet'!M38)</f>
        <v>PERSONAL SECURITY</v>
      </c>
    </row>
    <row r="21" spans="1:88" ht="24.95" customHeight="1" thickTop="1" thickBot="1">
      <c r="A21" s="473">
        <v>14</v>
      </c>
      <c r="B21" s="19">
        <f>IF('Student DATA Entry'!A16="","",'Student DATA Entry'!A16)</f>
        <v>1114</v>
      </c>
      <c r="C21" s="19">
        <f>IF('Student DATA Entry'!B16="","",'Student DATA Entry'!B16)</f>
        <v>348</v>
      </c>
      <c r="D21" s="20" t="str">
        <f>IF('Student DATA Entry'!G16="","",'Student DATA Entry'!G16)</f>
        <v>18-01-2004</v>
      </c>
      <c r="E21" s="21" t="str">
        <f>IF('Student DATA Entry'!C16="","",'Student DATA Entry'!C16)</f>
        <v>SUMAN KANWAR</v>
      </c>
      <c r="F21" s="21" t="str">
        <f>IF('Student DATA Entry'!D16="","",'Student DATA Entry'!D16)</f>
        <v>DEVI SINGH</v>
      </c>
      <c r="G21" s="21" t="str">
        <f>IF('Student DATA Entry'!E16="","",'Student DATA Entry'!E16)</f>
        <v>ANOP KANWAR</v>
      </c>
      <c r="H21" s="19" t="str">
        <f>IF('Student DATA Entry'!H16="","",'Student DATA Entry'!H16)</f>
        <v>GEN</v>
      </c>
      <c r="I21" s="19" t="str">
        <f>IF('Student DATA Entry'!F16="","",'Student DATA Entry'!F16)</f>
        <v>F</v>
      </c>
      <c r="J21" s="290">
        <v>6</v>
      </c>
      <c r="K21" s="290">
        <v>6</v>
      </c>
      <c r="L21" s="290">
        <v>7</v>
      </c>
      <c r="M21" s="291" t="s">
        <v>112</v>
      </c>
      <c r="N21" s="272">
        <v>16</v>
      </c>
      <c r="O21" s="290">
        <v>6</v>
      </c>
      <c r="P21" s="290">
        <v>6</v>
      </c>
      <c r="Q21" s="290" t="s">
        <v>61</v>
      </c>
      <c r="R21" s="291">
        <v>35</v>
      </c>
      <c r="S21" s="272">
        <v>40</v>
      </c>
      <c r="T21" s="472">
        <v>1</v>
      </c>
      <c r="U21" s="273" t="str">
        <f t="shared" si="0"/>
        <v>POLITICAL SCIENCE</v>
      </c>
      <c r="V21" s="290">
        <v>6</v>
      </c>
      <c r="W21" s="290">
        <v>8</v>
      </c>
      <c r="X21" s="290">
        <v>9</v>
      </c>
      <c r="Y21" s="291">
        <v>47</v>
      </c>
      <c r="Z21" s="291"/>
      <c r="AA21" s="272">
        <v>100</v>
      </c>
      <c r="AB21" s="272"/>
      <c r="AC21" s="472">
        <v>1</v>
      </c>
      <c r="AD21" s="273" t="str">
        <f t="shared" si="1"/>
        <v>HISTORY</v>
      </c>
      <c r="AE21" s="290">
        <v>6</v>
      </c>
      <c r="AF21" s="290">
        <v>8</v>
      </c>
      <c r="AG21" s="290" t="s">
        <v>61</v>
      </c>
      <c r="AH21" s="291">
        <v>35</v>
      </c>
      <c r="AI21" s="291"/>
      <c r="AJ21" s="272">
        <v>100</v>
      </c>
      <c r="AK21" s="272"/>
      <c r="AL21" s="472">
        <v>1</v>
      </c>
      <c r="AM21" s="273" t="str">
        <f t="shared" si="2"/>
        <v>GEOGRAPHY</v>
      </c>
      <c r="AN21" s="290">
        <v>6</v>
      </c>
      <c r="AO21" s="290">
        <v>6</v>
      </c>
      <c r="AP21" s="290" t="s">
        <v>61</v>
      </c>
      <c r="AQ21" s="291">
        <v>35</v>
      </c>
      <c r="AR21" s="291"/>
      <c r="AS21" s="272">
        <v>100</v>
      </c>
      <c r="AT21" s="272"/>
      <c r="AU21" s="472"/>
      <c r="AV21" s="273" t="str">
        <f t="shared" si="3"/>
        <v/>
      </c>
      <c r="AW21" s="290">
        <v>6</v>
      </c>
      <c r="AX21" s="290">
        <v>6</v>
      </c>
      <c r="AY21" s="290" t="s">
        <v>61</v>
      </c>
      <c r="AZ21" s="291">
        <v>35</v>
      </c>
      <c r="BA21" s="291"/>
      <c r="BB21" s="272">
        <v>100</v>
      </c>
      <c r="BC21" s="272"/>
      <c r="BD21" s="463">
        <v>29</v>
      </c>
      <c r="BE21" s="463">
        <v>30</v>
      </c>
      <c r="BF21" s="463">
        <v>40</v>
      </c>
      <c r="BG21" s="18"/>
      <c r="CE21" s="269"/>
      <c r="CF21" s="269" t="str">
        <f>IF(AND('Master sheet'!H13=""),"",'Master sheet'!H13)</f>
        <v>HOME SCIENCE</v>
      </c>
      <c r="CG21" s="269" t="str">
        <f>IF(AND('Master sheet'!H31=""),"",'Master sheet'!H31)</f>
        <v>HISTORY</v>
      </c>
      <c r="CH21" s="269" t="str">
        <f>IF(AND('Master sheet'!M13=""),"",'Master sheet'!M13)</f>
        <v>MUSIC INSTR. SITARA</v>
      </c>
      <c r="CI21" s="269" t="str">
        <f>IF(AND('Master sheet'!M28=""),"",'Master sheet'!M28)</f>
        <v/>
      </c>
      <c r="CJ21" s="269" t="str">
        <f>IF(AND('Master sheet'!M39=""),"",'Master sheet'!M39)</f>
        <v>RETAIL SALE</v>
      </c>
    </row>
    <row r="22" spans="1:88" ht="24.95" customHeight="1" thickTop="1" thickBot="1">
      <c r="A22" s="23">
        <v>15</v>
      </c>
      <c r="B22" s="19">
        <f>IF('Student DATA Entry'!A17="","",'Student DATA Entry'!A17)</f>
        <v>1115</v>
      </c>
      <c r="C22" s="19">
        <f>IF('Student DATA Entry'!B17="","",'Student DATA Entry'!B17)</f>
        <v>466</v>
      </c>
      <c r="D22" s="20" t="str">
        <f>IF('Student DATA Entry'!G17="","",'Student DATA Entry'!G17)</f>
        <v>10-07-2004</v>
      </c>
      <c r="E22" s="21" t="str">
        <f>IF('Student DATA Entry'!C17="","",'Student DATA Entry'!C17)</f>
        <v>YUVRAJ SINGH</v>
      </c>
      <c r="F22" s="21" t="str">
        <f>IF('Student DATA Entry'!D17="","",'Student DATA Entry'!D17)</f>
        <v>GANPAT SINGH</v>
      </c>
      <c r="G22" s="21" t="str">
        <f>IF('Student DATA Entry'!E17="","",'Student DATA Entry'!E17)</f>
        <v>MUNNA KANWAR</v>
      </c>
      <c r="H22" s="19" t="str">
        <f>IF('Student DATA Entry'!H17="","",'Student DATA Entry'!H17)</f>
        <v>GEN</v>
      </c>
      <c r="I22" s="19" t="str">
        <f>IF('Student DATA Entry'!F17="","",'Student DATA Entry'!F17)</f>
        <v>M</v>
      </c>
      <c r="J22" s="290">
        <v>10</v>
      </c>
      <c r="K22" s="290">
        <v>10</v>
      </c>
      <c r="L22" s="290">
        <v>10</v>
      </c>
      <c r="M22" s="291">
        <v>57</v>
      </c>
      <c r="N22" s="272">
        <v>50</v>
      </c>
      <c r="O22" s="290">
        <v>10</v>
      </c>
      <c r="P22" s="290">
        <v>10</v>
      </c>
      <c r="Q22" s="290">
        <v>10</v>
      </c>
      <c r="R22" s="291">
        <v>57</v>
      </c>
      <c r="S22" s="272">
        <v>60</v>
      </c>
      <c r="T22" s="472">
        <v>1</v>
      </c>
      <c r="U22" s="273" t="str">
        <f t="shared" si="0"/>
        <v>POLITICAL SCIENCE</v>
      </c>
      <c r="V22" s="290">
        <v>10</v>
      </c>
      <c r="W22" s="290">
        <v>8</v>
      </c>
      <c r="X22" s="290">
        <v>9</v>
      </c>
      <c r="Y22" s="291">
        <v>47</v>
      </c>
      <c r="Z22" s="291"/>
      <c r="AA22" s="272">
        <v>100</v>
      </c>
      <c r="AB22" s="272"/>
      <c r="AC22" s="472">
        <v>1</v>
      </c>
      <c r="AD22" s="273" t="str">
        <f t="shared" si="1"/>
        <v>HISTORY</v>
      </c>
      <c r="AE22" s="290">
        <v>6</v>
      </c>
      <c r="AF22" s="290">
        <v>8</v>
      </c>
      <c r="AG22" s="290">
        <v>10</v>
      </c>
      <c r="AH22" s="291">
        <v>57</v>
      </c>
      <c r="AI22" s="291"/>
      <c r="AJ22" s="272">
        <v>100</v>
      </c>
      <c r="AK22" s="272"/>
      <c r="AL22" s="472">
        <v>1</v>
      </c>
      <c r="AM22" s="273" t="str">
        <f t="shared" si="2"/>
        <v>GEOGRAPHY</v>
      </c>
      <c r="AN22" s="290">
        <v>10</v>
      </c>
      <c r="AO22" s="290">
        <v>10</v>
      </c>
      <c r="AP22" s="290">
        <v>10</v>
      </c>
      <c r="AQ22" s="291">
        <v>57</v>
      </c>
      <c r="AR22" s="291"/>
      <c r="AS22" s="272">
        <v>100</v>
      </c>
      <c r="AT22" s="272"/>
      <c r="AU22" s="472"/>
      <c r="AV22" s="273" t="str">
        <f t="shared" si="3"/>
        <v/>
      </c>
      <c r="AW22" s="290">
        <v>10</v>
      </c>
      <c r="AX22" s="290">
        <v>10</v>
      </c>
      <c r="AY22" s="290">
        <v>10</v>
      </c>
      <c r="AZ22" s="291">
        <v>57</v>
      </c>
      <c r="BA22" s="291"/>
      <c r="BB22" s="272">
        <v>100</v>
      </c>
      <c r="BC22" s="272"/>
      <c r="BD22" s="463">
        <v>30</v>
      </c>
      <c r="BE22" s="463">
        <v>28</v>
      </c>
      <c r="BF22" s="463">
        <v>30</v>
      </c>
      <c r="BG22" s="18"/>
      <c r="CE22" s="269"/>
      <c r="CF22" s="269" t="str">
        <f>IF(AND('Master sheet'!H14=""),"",'Master sheet'!H14)</f>
        <v>INFORMATION PRACTICE</v>
      </c>
      <c r="CG22" s="269" t="str">
        <f>IF(AND('Master sheet'!H32=""),"",'Master sheet'!H32)</f>
        <v>MATHEMATICS</v>
      </c>
      <c r="CH22" s="269" t="str">
        <f>IF(AND('Master sheet'!M14=""),"",'Master sheet'!M14)</f>
        <v>MUSIC INSTR. TABLA</v>
      </c>
      <c r="CI22" s="269" t="str">
        <f>IF(AND('Master sheet'!M29=""),"",'Master sheet'!M29)</f>
        <v/>
      </c>
      <c r="CJ22" s="269" t="str">
        <f>IF(AND('Master sheet'!M40=""),"",'Master sheet'!M40)</f>
        <v>TOURISM AND TRAVEL</v>
      </c>
    </row>
    <row r="23" spans="1:88" ht="24.95" customHeight="1" thickTop="1" thickBot="1">
      <c r="A23" s="473">
        <v>16</v>
      </c>
      <c r="B23" s="19" t="str">
        <f>IF('Student DATA Entry'!A18="","",'Student DATA Entry'!A18)</f>
        <v/>
      </c>
      <c r="C23" s="19" t="str">
        <f>IF('Student DATA Entry'!B18="","",'Student DATA Entry'!B18)</f>
        <v/>
      </c>
      <c r="D23" s="20" t="str">
        <f>IF('Student DATA Entry'!G18="","",'Student DATA Entry'!G18)</f>
        <v/>
      </c>
      <c r="E23" s="21" t="str">
        <f>IF('Student DATA Entry'!C18="","",'Student DATA Entry'!C18)</f>
        <v/>
      </c>
      <c r="F23" s="21" t="str">
        <f>IF('Student DATA Entry'!D18="","",'Student DATA Entry'!D18)</f>
        <v/>
      </c>
      <c r="G23" s="21" t="str">
        <f>IF('Student DATA Entry'!E18="","",'Student DATA Entry'!E18)</f>
        <v/>
      </c>
      <c r="H23" s="19" t="str">
        <f>IF('Student DATA Entry'!H18="","",'Student DATA Entry'!H18)</f>
        <v/>
      </c>
      <c r="I23" s="19" t="str">
        <f>IF('Student DATA Entry'!F18="","",'Student DATA Entry'!F18)</f>
        <v/>
      </c>
      <c r="J23" s="290"/>
      <c r="K23" s="290"/>
      <c r="L23" s="290"/>
      <c r="M23" s="291"/>
      <c r="N23" s="272"/>
      <c r="O23" s="290"/>
      <c r="P23" s="290"/>
      <c r="Q23" s="290"/>
      <c r="R23" s="291"/>
      <c r="S23" s="272"/>
      <c r="T23" s="472"/>
      <c r="U23" s="273"/>
      <c r="V23" s="290"/>
      <c r="W23" s="290"/>
      <c r="X23" s="290"/>
      <c r="Y23" s="291"/>
      <c r="Z23" s="291"/>
      <c r="AA23" s="272"/>
      <c r="AB23" s="272"/>
      <c r="AC23" s="472"/>
      <c r="AD23" s="273"/>
      <c r="AE23" s="290"/>
      <c r="AF23" s="290"/>
      <c r="AG23" s="290"/>
      <c r="AH23" s="291"/>
      <c r="AI23" s="291"/>
      <c r="AJ23" s="272"/>
      <c r="AK23" s="272"/>
      <c r="AL23" s="472"/>
      <c r="AM23" s="273"/>
      <c r="AN23" s="290"/>
      <c r="AO23" s="290"/>
      <c r="AP23" s="290"/>
      <c r="AQ23" s="291"/>
      <c r="AR23" s="291"/>
      <c r="AS23" s="272"/>
      <c r="AT23" s="272"/>
      <c r="AU23" s="472"/>
      <c r="AV23" s="273"/>
      <c r="AW23" s="290"/>
      <c r="AX23" s="290"/>
      <c r="AY23" s="290"/>
      <c r="AZ23" s="291"/>
      <c r="BA23" s="291"/>
      <c r="BB23" s="272"/>
      <c r="BC23" s="272"/>
      <c r="BD23" s="463"/>
      <c r="BE23" s="463"/>
      <c r="BF23" s="463"/>
      <c r="BG23" s="18"/>
      <c r="CE23" s="269"/>
      <c r="CF23" s="269" t="str">
        <f>IF(AND('Master sheet'!H15=""),"",'Master sheet'!H15)</f>
        <v>INFORMATION TECHNOLOGY AND PROCESSING 1</v>
      </c>
      <c r="CG23" s="269" t="str">
        <f>IF(AND('Master sheet'!H33=""),"",'Master sheet'!H33)</f>
        <v>PHILOSOPHY</v>
      </c>
      <c r="CH23" s="269" t="str">
        <f>IF(AND('Master sheet'!M15=""),"",'Master sheet'!M15)</f>
        <v xml:space="preserve">MUSIC VOCAL </v>
      </c>
      <c r="CI23" s="269"/>
      <c r="CJ23" s="269" t="str">
        <f>IF(AND('Master sheet'!M41=""),"",'Master sheet'!M41)</f>
        <v/>
      </c>
    </row>
    <row r="24" spans="1:88" ht="24.95" customHeight="1" thickTop="1" thickBot="1">
      <c r="A24" s="23">
        <v>17</v>
      </c>
      <c r="B24" s="19" t="str">
        <f>IF('Student DATA Entry'!A19="","",'Student DATA Entry'!A19)</f>
        <v/>
      </c>
      <c r="C24" s="19" t="str">
        <f>IF('Student DATA Entry'!B19="","",'Student DATA Entry'!B19)</f>
        <v/>
      </c>
      <c r="D24" s="20" t="str">
        <f>IF('Student DATA Entry'!G19="","",'Student DATA Entry'!G19)</f>
        <v/>
      </c>
      <c r="E24" s="21" t="str">
        <f>IF('Student DATA Entry'!C19="","",'Student DATA Entry'!C19)</f>
        <v/>
      </c>
      <c r="F24" s="21" t="str">
        <f>IF('Student DATA Entry'!D19="","",'Student DATA Entry'!D19)</f>
        <v/>
      </c>
      <c r="G24" s="21" t="str">
        <f>IF('Student DATA Entry'!E19="","",'Student DATA Entry'!E19)</f>
        <v/>
      </c>
      <c r="H24" s="19" t="str">
        <f>IF('Student DATA Entry'!H19="","",'Student DATA Entry'!H19)</f>
        <v/>
      </c>
      <c r="I24" s="19" t="str">
        <f>IF('Student DATA Entry'!F19="","",'Student DATA Entry'!F19)</f>
        <v/>
      </c>
      <c r="J24" s="290"/>
      <c r="K24" s="290"/>
      <c r="L24" s="290"/>
      <c r="M24" s="291"/>
      <c r="N24" s="272"/>
      <c r="O24" s="290"/>
      <c r="P24" s="290"/>
      <c r="Q24" s="290"/>
      <c r="R24" s="291"/>
      <c r="S24" s="272"/>
      <c r="T24" s="472"/>
      <c r="U24" s="273"/>
      <c r="V24" s="290"/>
      <c r="W24" s="290"/>
      <c r="X24" s="290"/>
      <c r="Y24" s="291"/>
      <c r="Z24" s="291"/>
      <c r="AA24" s="272"/>
      <c r="AB24" s="272"/>
      <c r="AC24" s="472"/>
      <c r="AD24" s="273"/>
      <c r="AE24" s="290"/>
      <c r="AF24" s="290"/>
      <c r="AG24" s="290"/>
      <c r="AH24" s="291"/>
      <c r="AI24" s="291"/>
      <c r="AJ24" s="272"/>
      <c r="AK24" s="272"/>
      <c r="AL24" s="472"/>
      <c r="AM24" s="273"/>
      <c r="AN24" s="290"/>
      <c r="AO24" s="290"/>
      <c r="AP24" s="290"/>
      <c r="AQ24" s="291"/>
      <c r="AR24" s="291"/>
      <c r="AS24" s="272"/>
      <c r="AT24" s="272"/>
      <c r="AU24" s="472"/>
      <c r="AV24" s="273"/>
      <c r="AW24" s="290"/>
      <c r="AX24" s="290"/>
      <c r="AY24" s="290"/>
      <c r="AZ24" s="291"/>
      <c r="BA24" s="291"/>
      <c r="BB24" s="272"/>
      <c r="BC24" s="272"/>
      <c r="BD24" s="463"/>
      <c r="BE24" s="463"/>
      <c r="BF24" s="463"/>
      <c r="BG24" s="18"/>
      <c r="CE24" s="269"/>
      <c r="CF24" s="269" t="str">
        <f>IF(AND('Master sheet'!H16=""),"",'Master sheet'!H16)</f>
        <v>MULTIMEDIA WEB TECH</v>
      </c>
      <c r="CG24" s="269" t="str">
        <f>IF(AND('Master sheet'!H34=""),"",'Master sheet'!H34)</f>
        <v>PHYSICAL EDUCATION</v>
      </c>
      <c r="CH24" s="269" t="str">
        <f>IF(AND('Master sheet'!M16=""),"",'Master sheet'!M16)</f>
        <v/>
      </c>
      <c r="CI24" s="269"/>
      <c r="CJ24" s="269" t="str">
        <f>IF(AND('Master sheet'!M42=""),"",'Master sheet'!M42)</f>
        <v/>
      </c>
    </row>
    <row r="25" spans="1:88" ht="24.95" customHeight="1" thickTop="1" thickBot="1">
      <c r="A25" s="473">
        <v>18</v>
      </c>
      <c r="B25" s="19" t="str">
        <f>IF('Student DATA Entry'!A20="","",'Student DATA Entry'!A20)</f>
        <v/>
      </c>
      <c r="C25" s="19" t="str">
        <f>IF('Student DATA Entry'!B20="","",'Student DATA Entry'!B20)</f>
        <v/>
      </c>
      <c r="D25" s="20" t="str">
        <f>IF('Student DATA Entry'!G20="","",'Student DATA Entry'!G20)</f>
        <v/>
      </c>
      <c r="E25" s="21" t="str">
        <f>IF('Student DATA Entry'!C20="","",'Student DATA Entry'!C20)</f>
        <v/>
      </c>
      <c r="F25" s="21" t="str">
        <f>IF('Student DATA Entry'!D20="","",'Student DATA Entry'!D20)</f>
        <v/>
      </c>
      <c r="G25" s="21" t="str">
        <f>IF('Student DATA Entry'!E20="","",'Student DATA Entry'!E20)</f>
        <v/>
      </c>
      <c r="H25" s="19" t="str">
        <f>IF('Student DATA Entry'!H20="","",'Student DATA Entry'!H20)</f>
        <v/>
      </c>
      <c r="I25" s="19" t="str">
        <f>IF('Student DATA Entry'!F20="","",'Student DATA Entry'!F20)</f>
        <v/>
      </c>
      <c r="J25" s="290"/>
      <c r="K25" s="290"/>
      <c r="L25" s="290"/>
      <c r="M25" s="291"/>
      <c r="N25" s="272"/>
      <c r="O25" s="290"/>
      <c r="P25" s="290"/>
      <c r="Q25" s="290"/>
      <c r="R25" s="291"/>
      <c r="S25" s="272"/>
      <c r="T25" s="472"/>
      <c r="U25" s="273"/>
      <c r="V25" s="290"/>
      <c r="W25" s="290"/>
      <c r="X25" s="290"/>
      <c r="Y25" s="291"/>
      <c r="Z25" s="291"/>
      <c r="AA25" s="272"/>
      <c r="AB25" s="272"/>
      <c r="AC25" s="472"/>
      <c r="AD25" s="273"/>
      <c r="AE25" s="290"/>
      <c r="AF25" s="290"/>
      <c r="AG25" s="290"/>
      <c r="AH25" s="291"/>
      <c r="AI25" s="291"/>
      <c r="AJ25" s="272"/>
      <c r="AK25" s="272"/>
      <c r="AL25" s="472"/>
      <c r="AM25" s="273"/>
      <c r="AN25" s="290"/>
      <c r="AO25" s="290"/>
      <c r="AP25" s="290"/>
      <c r="AQ25" s="291"/>
      <c r="AR25" s="291"/>
      <c r="AS25" s="272"/>
      <c r="AT25" s="272"/>
      <c r="AU25" s="472"/>
      <c r="AV25" s="273"/>
      <c r="AW25" s="290"/>
      <c r="AX25" s="290"/>
      <c r="AY25" s="290"/>
      <c r="AZ25" s="291"/>
      <c r="BA25" s="291"/>
      <c r="BB25" s="272"/>
      <c r="BC25" s="272"/>
      <c r="BD25" s="463"/>
      <c r="BE25" s="463"/>
      <c r="BF25" s="463"/>
      <c r="BG25" s="18"/>
      <c r="CE25" s="269"/>
      <c r="CF25" s="269" t="str">
        <f>IF(AND('Master sheet'!H17=""),"",'Master sheet'!H17)</f>
        <v>PHYSICS</v>
      </c>
      <c r="CG25" s="269" t="str">
        <f>IF(AND('Master sheet'!H35=""),"",'Master sheet'!H35)</f>
        <v>POLITICAL SCIENCE</v>
      </c>
      <c r="CH25" s="269" t="str">
        <f>IF(AND('Master sheet'!M17=""),"",'Master sheet'!M17)</f>
        <v/>
      </c>
      <c r="CI25" s="269"/>
      <c r="CJ25" s="269" t="str">
        <f>IF(AND('Master sheet'!M43=""),"",'Master sheet'!M43)</f>
        <v/>
      </c>
    </row>
    <row r="26" spans="1:88" ht="24.95" customHeight="1" thickTop="1" thickBot="1">
      <c r="A26" s="23">
        <v>19</v>
      </c>
      <c r="B26" s="19" t="str">
        <f>IF('Student DATA Entry'!A21="","",'Student DATA Entry'!A21)</f>
        <v/>
      </c>
      <c r="C26" s="19" t="str">
        <f>IF('Student DATA Entry'!B21="","",'Student DATA Entry'!B21)</f>
        <v/>
      </c>
      <c r="D26" s="20" t="str">
        <f>IF('Student DATA Entry'!G21="","",'Student DATA Entry'!G21)</f>
        <v/>
      </c>
      <c r="E26" s="21" t="str">
        <f>IF('Student DATA Entry'!C21="","",'Student DATA Entry'!C21)</f>
        <v/>
      </c>
      <c r="F26" s="21" t="str">
        <f>IF('Student DATA Entry'!D21="","",'Student DATA Entry'!D21)</f>
        <v/>
      </c>
      <c r="G26" s="21" t="str">
        <f>IF('Student DATA Entry'!E21="","",'Student DATA Entry'!E21)</f>
        <v/>
      </c>
      <c r="H26" s="19" t="str">
        <f>IF('Student DATA Entry'!H21="","",'Student DATA Entry'!H21)</f>
        <v/>
      </c>
      <c r="I26" s="19" t="str">
        <f>IF('Student DATA Entry'!F21="","",'Student DATA Entry'!F21)</f>
        <v/>
      </c>
      <c r="J26" s="290"/>
      <c r="K26" s="290"/>
      <c r="L26" s="290"/>
      <c r="M26" s="291"/>
      <c r="N26" s="272"/>
      <c r="O26" s="290"/>
      <c r="P26" s="290"/>
      <c r="Q26" s="290"/>
      <c r="R26" s="291"/>
      <c r="S26" s="272"/>
      <c r="T26" s="472"/>
      <c r="U26" s="273" t="str">
        <f t="shared" si="0"/>
        <v/>
      </c>
      <c r="V26" s="290"/>
      <c r="W26" s="290"/>
      <c r="X26" s="290"/>
      <c r="Y26" s="291"/>
      <c r="Z26" s="291"/>
      <c r="AA26" s="272"/>
      <c r="AB26" s="272"/>
      <c r="AC26" s="472"/>
      <c r="AD26" s="273" t="str">
        <f t="shared" si="1"/>
        <v/>
      </c>
      <c r="AE26" s="290"/>
      <c r="AF26" s="290"/>
      <c r="AG26" s="290"/>
      <c r="AH26" s="291"/>
      <c r="AI26" s="291"/>
      <c r="AJ26" s="272"/>
      <c r="AK26" s="272"/>
      <c r="AL26" s="472"/>
      <c r="AM26" s="273" t="str">
        <f t="shared" si="2"/>
        <v/>
      </c>
      <c r="AN26" s="290"/>
      <c r="AO26" s="290"/>
      <c r="AP26" s="290"/>
      <c r="AQ26" s="291"/>
      <c r="AR26" s="291"/>
      <c r="AS26" s="272"/>
      <c r="AT26" s="272"/>
      <c r="AU26" s="472"/>
      <c r="AV26" s="273" t="str">
        <f t="shared" si="3"/>
        <v/>
      </c>
      <c r="AW26" s="290"/>
      <c r="AX26" s="290"/>
      <c r="AY26" s="290"/>
      <c r="AZ26" s="291"/>
      <c r="BA26" s="291"/>
      <c r="BB26" s="272"/>
      <c r="BC26" s="272"/>
      <c r="BD26" s="463"/>
      <c r="BE26" s="463"/>
      <c r="BF26" s="463"/>
      <c r="BG26" s="18"/>
      <c r="CE26" s="269"/>
      <c r="CF26" s="269" t="str">
        <f>IF(AND('Master sheet'!H18=""),"",'Master sheet'!H18)</f>
        <v>PSYCHOLOGY</v>
      </c>
      <c r="CG26" s="269" t="str">
        <f>IF(AND('Master sheet'!H36=""),"",'Master sheet'!H36)</f>
        <v>PRAKRIT LITERATURE</v>
      </c>
      <c r="CH26" s="269" t="str">
        <f>IF(AND('Master sheet'!M18=""),"",'Master sheet'!M18)</f>
        <v/>
      </c>
      <c r="CI26" s="269"/>
      <c r="CJ26" s="269" t="str">
        <f>IF(AND('Master sheet'!M44=""),"",'Master sheet'!M44)</f>
        <v/>
      </c>
    </row>
    <row r="27" spans="1:88" ht="24.95" customHeight="1" thickTop="1" thickBot="1">
      <c r="A27" s="473">
        <v>20</v>
      </c>
      <c r="B27" s="19" t="str">
        <f>IF('Student DATA Entry'!A22="","",'Student DATA Entry'!A22)</f>
        <v/>
      </c>
      <c r="C27" s="19" t="str">
        <f>IF('Student DATA Entry'!B22="","",'Student DATA Entry'!B22)</f>
        <v/>
      </c>
      <c r="D27" s="20" t="str">
        <f>IF('Student DATA Entry'!G22="","",'Student DATA Entry'!G22)</f>
        <v/>
      </c>
      <c r="E27" s="21" t="str">
        <f>IF('Student DATA Entry'!C22="","",'Student DATA Entry'!C22)</f>
        <v/>
      </c>
      <c r="F27" s="21" t="str">
        <f>IF('Student DATA Entry'!D22="","",'Student DATA Entry'!D22)</f>
        <v/>
      </c>
      <c r="G27" s="21" t="str">
        <f>IF('Student DATA Entry'!E22="","",'Student DATA Entry'!E22)</f>
        <v/>
      </c>
      <c r="H27" s="19" t="str">
        <f>IF('Student DATA Entry'!H22="","",'Student DATA Entry'!H22)</f>
        <v/>
      </c>
      <c r="I27" s="19" t="str">
        <f>IF('Student DATA Entry'!F22="","",'Student DATA Entry'!F22)</f>
        <v/>
      </c>
      <c r="J27" s="290"/>
      <c r="K27" s="290"/>
      <c r="L27" s="290"/>
      <c r="M27" s="291"/>
      <c r="N27" s="272"/>
      <c r="O27" s="290"/>
      <c r="P27" s="290"/>
      <c r="Q27" s="290"/>
      <c r="R27" s="291"/>
      <c r="S27" s="272"/>
      <c r="T27" s="472"/>
      <c r="U27" s="273" t="str">
        <f t="shared" si="0"/>
        <v/>
      </c>
      <c r="V27" s="290"/>
      <c r="W27" s="290"/>
      <c r="X27" s="290"/>
      <c r="Y27" s="291"/>
      <c r="Z27" s="291"/>
      <c r="AA27" s="272"/>
      <c r="AB27" s="272"/>
      <c r="AC27" s="472"/>
      <c r="AD27" s="273" t="str">
        <f t="shared" si="1"/>
        <v/>
      </c>
      <c r="AE27" s="290"/>
      <c r="AF27" s="290"/>
      <c r="AG27" s="290"/>
      <c r="AH27" s="291"/>
      <c r="AI27" s="291"/>
      <c r="AJ27" s="272"/>
      <c r="AK27" s="272"/>
      <c r="AL27" s="472"/>
      <c r="AM27" s="273" t="str">
        <f t="shared" si="2"/>
        <v/>
      </c>
      <c r="AN27" s="290"/>
      <c r="AO27" s="290"/>
      <c r="AP27" s="290"/>
      <c r="AQ27" s="291"/>
      <c r="AR27" s="291"/>
      <c r="AS27" s="272"/>
      <c r="AT27" s="272"/>
      <c r="AU27" s="472"/>
      <c r="AV27" s="273" t="str">
        <f t="shared" si="3"/>
        <v/>
      </c>
      <c r="AW27" s="290"/>
      <c r="AX27" s="290"/>
      <c r="AY27" s="290"/>
      <c r="AZ27" s="291"/>
      <c r="BA27" s="291"/>
      <c r="BB27" s="272"/>
      <c r="BC27" s="272"/>
      <c r="BD27" s="463"/>
      <c r="BE27" s="463"/>
      <c r="BF27" s="463"/>
      <c r="BG27" s="18"/>
      <c r="CE27" s="269"/>
      <c r="CF27" s="269" t="str">
        <f>IF(AND('Master sheet'!H19=""),"",'Master sheet'!H19)</f>
        <v/>
      </c>
      <c r="CG27" s="269" t="str">
        <f>IF(AND('Master sheet'!H37=""),"",'Master sheet'!H37)</f>
        <v>PUBLIC ADMINISTRATION</v>
      </c>
      <c r="CH27" s="269"/>
      <c r="CI27" s="269"/>
      <c r="CJ27" s="269" t="str">
        <f>IF(AND('Master sheet'!M45=""),"",'Master sheet'!M45)</f>
        <v/>
      </c>
    </row>
    <row r="28" spans="1:88" ht="24.95" customHeight="1" thickTop="1" thickBot="1">
      <c r="A28" s="23">
        <v>21</v>
      </c>
      <c r="B28" s="19" t="str">
        <f>IF('Student DATA Entry'!A23="","",'Student DATA Entry'!A23)</f>
        <v/>
      </c>
      <c r="C28" s="19" t="str">
        <f>IF('Student DATA Entry'!B23="","",'Student DATA Entry'!B23)</f>
        <v/>
      </c>
      <c r="D28" s="20" t="str">
        <f>IF('Student DATA Entry'!G23="","",'Student DATA Entry'!G23)</f>
        <v/>
      </c>
      <c r="E28" s="21" t="str">
        <f>IF('Student DATA Entry'!C23="","",'Student DATA Entry'!C23)</f>
        <v/>
      </c>
      <c r="F28" s="21" t="str">
        <f>IF('Student DATA Entry'!D23="","",'Student DATA Entry'!D23)</f>
        <v/>
      </c>
      <c r="G28" s="21" t="str">
        <f>IF('Student DATA Entry'!E23="","",'Student DATA Entry'!E23)</f>
        <v/>
      </c>
      <c r="H28" s="19" t="str">
        <f>IF('Student DATA Entry'!H23="","",'Student DATA Entry'!H23)</f>
        <v/>
      </c>
      <c r="I28" s="19" t="str">
        <f>IF('Student DATA Entry'!F23="","",'Student DATA Entry'!F23)</f>
        <v/>
      </c>
      <c r="J28" s="290"/>
      <c r="K28" s="290"/>
      <c r="L28" s="290"/>
      <c r="M28" s="291"/>
      <c r="N28" s="272"/>
      <c r="O28" s="290"/>
      <c r="P28" s="290"/>
      <c r="Q28" s="290"/>
      <c r="R28" s="291"/>
      <c r="S28" s="272"/>
      <c r="T28" s="472"/>
      <c r="U28" s="273" t="str">
        <f t="shared" si="0"/>
        <v/>
      </c>
      <c r="V28" s="290"/>
      <c r="W28" s="290"/>
      <c r="X28" s="290"/>
      <c r="Y28" s="291"/>
      <c r="Z28" s="291"/>
      <c r="AA28" s="272"/>
      <c r="AB28" s="272"/>
      <c r="AC28" s="472"/>
      <c r="AD28" s="273" t="str">
        <f t="shared" si="1"/>
        <v/>
      </c>
      <c r="AE28" s="290"/>
      <c r="AF28" s="290"/>
      <c r="AG28" s="290"/>
      <c r="AH28" s="291"/>
      <c r="AI28" s="291"/>
      <c r="AJ28" s="272"/>
      <c r="AK28" s="272"/>
      <c r="AL28" s="472"/>
      <c r="AM28" s="273" t="str">
        <f t="shared" si="2"/>
        <v/>
      </c>
      <c r="AN28" s="290"/>
      <c r="AO28" s="290"/>
      <c r="AP28" s="290"/>
      <c r="AQ28" s="291"/>
      <c r="AR28" s="291"/>
      <c r="AS28" s="272"/>
      <c r="AT28" s="272"/>
      <c r="AU28" s="472"/>
      <c r="AV28" s="273" t="str">
        <f t="shared" si="3"/>
        <v/>
      </c>
      <c r="AW28" s="290"/>
      <c r="AX28" s="290"/>
      <c r="AY28" s="290"/>
      <c r="AZ28" s="291"/>
      <c r="BA28" s="291"/>
      <c r="BB28" s="272"/>
      <c r="BC28" s="272"/>
      <c r="BD28" s="463"/>
      <c r="BE28" s="463"/>
      <c r="BF28" s="463"/>
      <c r="BG28" s="18"/>
      <c r="CE28" s="269"/>
      <c r="CF28" s="269" t="str">
        <f>IF(AND('Master sheet'!H20=""),"",'Master sheet'!H20)</f>
        <v/>
      </c>
      <c r="CG28" s="269" t="str">
        <f>IF(AND('Master sheet'!H38=""),"",'Master sheet'!H38)</f>
        <v>PUNJABI LITERATURE</v>
      </c>
      <c r="CH28" s="269"/>
      <c r="CI28" s="269"/>
      <c r="CJ28" s="269"/>
    </row>
    <row r="29" spans="1:88" ht="24.95" customHeight="1" thickTop="1" thickBot="1">
      <c r="A29" s="473">
        <v>22</v>
      </c>
      <c r="B29" s="19" t="str">
        <f>IF('Student DATA Entry'!A24="","",'Student DATA Entry'!A24)</f>
        <v/>
      </c>
      <c r="C29" s="19" t="str">
        <f>IF('Student DATA Entry'!B24="","",'Student DATA Entry'!B24)</f>
        <v/>
      </c>
      <c r="D29" s="20" t="str">
        <f>IF('Student DATA Entry'!G24="","",'Student DATA Entry'!G24)</f>
        <v/>
      </c>
      <c r="E29" s="21" t="str">
        <f>IF('Student DATA Entry'!C24="","",'Student DATA Entry'!C24)</f>
        <v/>
      </c>
      <c r="F29" s="21" t="str">
        <f>IF('Student DATA Entry'!D24="","",'Student DATA Entry'!D24)</f>
        <v/>
      </c>
      <c r="G29" s="21" t="str">
        <f>IF('Student DATA Entry'!E24="","",'Student DATA Entry'!E24)</f>
        <v/>
      </c>
      <c r="H29" s="19" t="str">
        <f>IF('Student DATA Entry'!H24="","",'Student DATA Entry'!H24)</f>
        <v/>
      </c>
      <c r="I29" s="19" t="str">
        <f>IF('Student DATA Entry'!F24="","",'Student DATA Entry'!F24)</f>
        <v/>
      </c>
      <c r="J29" s="290"/>
      <c r="K29" s="290"/>
      <c r="L29" s="290"/>
      <c r="M29" s="291"/>
      <c r="N29" s="272"/>
      <c r="O29" s="290"/>
      <c r="P29" s="290"/>
      <c r="Q29" s="290"/>
      <c r="R29" s="291"/>
      <c r="S29" s="272"/>
      <c r="T29" s="472"/>
      <c r="U29" s="273" t="str">
        <f t="shared" si="0"/>
        <v/>
      </c>
      <c r="V29" s="290"/>
      <c r="W29" s="290"/>
      <c r="X29" s="290"/>
      <c r="Y29" s="291"/>
      <c r="Z29" s="291"/>
      <c r="AA29" s="272"/>
      <c r="AB29" s="272"/>
      <c r="AC29" s="472"/>
      <c r="AD29" s="273" t="str">
        <f t="shared" si="1"/>
        <v/>
      </c>
      <c r="AE29" s="290"/>
      <c r="AF29" s="290"/>
      <c r="AG29" s="290"/>
      <c r="AH29" s="291"/>
      <c r="AI29" s="291"/>
      <c r="AJ29" s="272"/>
      <c r="AK29" s="272"/>
      <c r="AL29" s="472"/>
      <c r="AM29" s="273" t="str">
        <f t="shared" si="2"/>
        <v/>
      </c>
      <c r="AN29" s="290"/>
      <c r="AO29" s="290"/>
      <c r="AP29" s="290"/>
      <c r="AQ29" s="291"/>
      <c r="AR29" s="291"/>
      <c r="AS29" s="272"/>
      <c r="AT29" s="272"/>
      <c r="AU29" s="472"/>
      <c r="AV29" s="273" t="str">
        <f t="shared" si="3"/>
        <v/>
      </c>
      <c r="AW29" s="290"/>
      <c r="AX29" s="290"/>
      <c r="AY29" s="290"/>
      <c r="AZ29" s="291"/>
      <c r="BA29" s="291"/>
      <c r="BB29" s="272"/>
      <c r="BC29" s="272"/>
      <c r="BD29" s="463"/>
      <c r="BE29" s="463"/>
      <c r="BF29" s="463"/>
      <c r="BG29" s="18"/>
      <c r="CE29" s="270"/>
      <c r="CF29" s="269" t="str">
        <f>IF(AND('Master sheet'!H21=""),"",'Master sheet'!H21)</f>
        <v/>
      </c>
      <c r="CG29" s="269" t="str">
        <f>IF(AND('Master sheet'!H39=""),"",'Master sheet'!H39)</f>
        <v>RAJASTHANI LITERATURE</v>
      </c>
      <c r="CH29" s="269"/>
      <c r="CI29" s="269"/>
      <c r="CJ29" s="269"/>
    </row>
    <row r="30" spans="1:88" ht="24.95" customHeight="1" thickTop="1" thickBot="1">
      <c r="A30" s="23">
        <v>23</v>
      </c>
      <c r="B30" s="19" t="str">
        <f>IF('Student DATA Entry'!A25="","",'Student DATA Entry'!A25)</f>
        <v/>
      </c>
      <c r="C30" s="19" t="str">
        <f>IF('Student DATA Entry'!B25="","",'Student DATA Entry'!B25)</f>
        <v/>
      </c>
      <c r="D30" s="20" t="str">
        <f>IF('Student DATA Entry'!G25="","",'Student DATA Entry'!G25)</f>
        <v/>
      </c>
      <c r="E30" s="21" t="str">
        <f>IF('Student DATA Entry'!C25="","",'Student DATA Entry'!C25)</f>
        <v/>
      </c>
      <c r="F30" s="21" t="str">
        <f>IF('Student DATA Entry'!D25="","",'Student DATA Entry'!D25)</f>
        <v/>
      </c>
      <c r="G30" s="21" t="str">
        <f>IF('Student DATA Entry'!E25="","",'Student DATA Entry'!E25)</f>
        <v/>
      </c>
      <c r="H30" s="19" t="str">
        <f>IF('Student DATA Entry'!H25="","",'Student DATA Entry'!H25)</f>
        <v/>
      </c>
      <c r="I30" s="19" t="str">
        <f>IF('Student DATA Entry'!F25="","",'Student DATA Entry'!F25)</f>
        <v/>
      </c>
      <c r="J30" s="290"/>
      <c r="K30" s="290"/>
      <c r="L30" s="290"/>
      <c r="M30" s="291"/>
      <c r="N30" s="272"/>
      <c r="O30" s="290"/>
      <c r="P30" s="290"/>
      <c r="Q30" s="290"/>
      <c r="R30" s="291"/>
      <c r="S30" s="272"/>
      <c r="T30" s="472"/>
      <c r="U30" s="273" t="str">
        <f t="shared" si="0"/>
        <v/>
      </c>
      <c r="V30" s="290"/>
      <c r="W30" s="290"/>
      <c r="X30" s="290"/>
      <c r="Y30" s="291"/>
      <c r="Z30" s="291"/>
      <c r="AA30" s="272"/>
      <c r="AB30" s="272"/>
      <c r="AC30" s="472"/>
      <c r="AD30" s="273" t="str">
        <f t="shared" si="1"/>
        <v/>
      </c>
      <c r="AE30" s="290"/>
      <c r="AF30" s="290"/>
      <c r="AG30" s="290"/>
      <c r="AH30" s="291"/>
      <c r="AI30" s="291"/>
      <c r="AJ30" s="272"/>
      <c r="AK30" s="272"/>
      <c r="AL30" s="472"/>
      <c r="AM30" s="273" t="str">
        <f t="shared" si="2"/>
        <v/>
      </c>
      <c r="AN30" s="290"/>
      <c r="AO30" s="290"/>
      <c r="AP30" s="290"/>
      <c r="AQ30" s="291"/>
      <c r="AR30" s="291"/>
      <c r="AS30" s="272"/>
      <c r="AT30" s="272"/>
      <c r="AU30" s="472"/>
      <c r="AV30" s="273" t="str">
        <f t="shared" si="3"/>
        <v/>
      </c>
      <c r="AW30" s="290"/>
      <c r="AX30" s="290"/>
      <c r="AY30" s="290"/>
      <c r="AZ30" s="291"/>
      <c r="BA30" s="291"/>
      <c r="BB30" s="272"/>
      <c r="BC30" s="272"/>
      <c r="BD30" s="463"/>
      <c r="BE30" s="463"/>
      <c r="BF30" s="463"/>
      <c r="BG30" s="18"/>
      <c r="CE30" s="270"/>
      <c r="CF30" s="269"/>
      <c r="CG30" s="269" t="str">
        <f>IF(AND('Master sheet'!H40=""),"",'Master sheet'!H40)</f>
        <v>SANSKRIT LITERATURE</v>
      </c>
      <c r="CH30" s="269"/>
      <c r="CI30" s="269"/>
      <c r="CJ30" s="269"/>
    </row>
    <row r="31" spans="1:88" ht="24.95" customHeight="1" thickTop="1" thickBot="1">
      <c r="A31" s="473">
        <v>24</v>
      </c>
      <c r="B31" s="19" t="str">
        <f>IF('Student DATA Entry'!A26="","",'Student DATA Entry'!A26)</f>
        <v/>
      </c>
      <c r="C31" s="19" t="str">
        <f>IF('Student DATA Entry'!B26="","",'Student DATA Entry'!B26)</f>
        <v/>
      </c>
      <c r="D31" s="20" t="str">
        <f>IF('Student DATA Entry'!G26="","",'Student DATA Entry'!G26)</f>
        <v/>
      </c>
      <c r="E31" s="21" t="str">
        <f>IF('Student DATA Entry'!C26="","",'Student DATA Entry'!C26)</f>
        <v/>
      </c>
      <c r="F31" s="21" t="str">
        <f>IF('Student DATA Entry'!D26="","",'Student DATA Entry'!D26)</f>
        <v/>
      </c>
      <c r="G31" s="21" t="str">
        <f>IF('Student DATA Entry'!E26="","",'Student DATA Entry'!E26)</f>
        <v/>
      </c>
      <c r="H31" s="19" t="str">
        <f>IF('Student DATA Entry'!H26="","",'Student DATA Entry'!H26)</f>
        <v/>
      </c>
      <c r="I31" s="19" t="str">
        <f>IF('Student DATA Entry'!F26="","",'Student DATA Entry'!F26)</f>
        <v/>
      </c>
      <c r="J31" s="290"/>
      <c r="K31" s="290"/>
      <c r="L31" s="290"/>
      <c r="M31" s="291"/>
      <c r="N31" s="272"/>
      <c r="O31" s="290"/>
      <c r="P31" s="290"/>
      <c r="Q31" s="290"/>
      <c r="R31" s="291"/>
      <c r="S31" s="272"/>
      <c r="T31" s="472"/>
      <c r="U31" s="273" t="str">
        <f t="shared" si="0"/>
        <v/>
      </c>
      <c r="V31" s="290"/>
      <c r="W31" s="290"/>
      <c r="X31" s="290"/>
      <c r="Y31" s="291"/>
      <c r="Z31" s="291"/>
      <c r="AA31" s="272"/>
      <c r="AB31" s="272"/>
      <c r="AC31" s="472"/>
      <c r="AD31" s="273" t="str">
        <f t="shared" si="1"/>
        <v/>
      </c>
      <c r="AE31" s="290"/>
      <c r="AF31" s="290"/>
      <c r="AG31" s="290"/>
      <c r="AH31" s="291"/>
      <c r="AI31" s="291"/>
      <c r="AJ31" s="272"/>
      <c r="AK31" s="272"/>
      <c r="AL31" s="472"/>
      <c r="AM31" s="273" t="str">
        <f t="shared" si="2"/>
        <v/>
      </c>
      <c r="AN31" s="290"/>
      <c r="AO31" s="290"/>
      <c r="AP31" s="290"/>
      <c r="AQ31" s="291"/>
      <c r="AR31" s="291"/>
      <c r="AS31" s="272"/>
      <c r="AT31" s="272"/>
      <c r="AU31" s="472"/>
      <c r="AV31" s="273" t="str">
        <f t="shared" si="3"/>
        <v/>
      </c>
      <c r="AW31" s="290"/>
      <c r="AX31" s="290"/>
      <c r="AY31" s="290"/>
      <c r="AZ31" s="291"/>
      <c r="BA31" s="291"/>
      <c r="BB31" s="272"/>
      <c r="BC31" s="272"/>
      <c r="BD31" s="463"/>
      <c r="BE31" s="463"/>
      <c r="BF31" s="463"/>
      <c r="BG31" s="18"/>
      <c r="CE31" s="270"/>
      <c r="CF31" s="269"/>
      <c r="CG31" s="269" t="str">
        <f>IF(AND('Master sheet'!H41=""),"",'Master sheet'!H41)</f>
        <v>SINDHI LITERATURE</v>
      </c>
      <c r="CH31" s="269"/>
      <c r="CI31" s="269"/>
      <c r="CJ31" s="269"/>
    </row>
    <row r="32" spans="1:88" ht="24.95" customHeight="1" thickTop="1" thickBot="1">
      <c r="A32" s="23">
        <v>25</v>
      </c>
      <c r="B32" s="19" t="str">
        <f>IF('Student DATA Entry'!A27="","",'Student DATA Entry'!A27)</f>
        <v/>
      </c>
      <c r="C32" s="19" t="str">
        <f>IF('Student DATA Entry'!B27="","",'Student DATA Entry'!B27)</f>
        <v/>
      </c>
      <c r="D32" s="20" t="str">
        <f>IF('Student DATA Entry'!G27="","",'Student DATA Entry'!G27)</f>
        <v/>
      </c>
      <c r="E32" s="21" t="str">
        <f>IF('Student DATA Entry'!C27="","",'Student DATA Entry'!C27)</f>
        <v/>
      </c>
      <c r="F32" s="21" t="str">
        <f>IF('Student DATA Entry'!D27="","",'Student DATA Entry'!D27)</f>
        <v/>
      </c>
      <c r="G32" s="21" t="str">
        <f>IF('Student DATA Entry'!E27="","",'Student DATA Entry'!E27)</f>
        <v/>
      </c>
      <c r="H32" s="19" t="str">
        <f>IF('Student DATA Entry'!H27="","",'Student DATA Entry'!H27)</f>
        <v/>
      </c>
      <c r="I32" s="19" t="str">
        <f>IF('Student DATA Entry'!F27="","",'Student DATA Entry'!F27)</f>
        <v/>
      </c>
      <c r="J32" s="290"/>
      <c r="K32" s="290"/>
      <c r="L32" s="290"/>
      <c r="M32" s="291"/>
      <c r="N32" s="272"/>
      <c r="O32" s="290"/>
      <c r="P32" s="290"/>
      <c r="Q32" s="290"/>
      <c r="R32" s="291"/>
      <c r="S32" s="272"/>
      <c r="T32" s="472"/>
      <c r="U32" s="273" t="str">
        <f t="shared" si="0"/>
        <v/>
      </c>
      <c r="V32" s="290"/>
      <c r="W32" s="290"/>
      <c r="X32" s="290"/>
      <c r="Y32" s="291"/>
      <c r="Z32" s="291"/>
      <c r="AA32" s="272"/>
      <c r="AB32" s="272"/>
      <c r="AC32" s="472"/>
      <c r="AD32" s="273" t="str">
        <f t="shared" si="1"/>
        <v/>
      </c>
      <c r="AE32" s="290"/>
      <c r="AF32" s="290"/>
      <c r="AG32" s="290"/>
      <c r="AH32" s="291"/>
      <c r="AI32" s="291"/>
      <c r="AJ32" s="272"/>
      <c r="AK32" s="272"/>
      <c r="AL32" s="472"/>
      <c r="AM32" s="273" t="str">
        <f t="shared" si="2"/>
        <v/>
      </c>
      <c r="AN32" s="290"/>
      <c r="AO32" s="290"/>
      <c r="AP32" s="290"/>
      <c r="AQ32" s="291"/>
      <c r="AR32" s="291"/>
      <c r="AS32" s="272"/>
      <c r="AT32" s="272"/>
      <c r="AU32" s="472"/>
      <c r="AV32" s="273" t="str">
        <f t="shared" si="3"/>
        <v/>
      </c>
      <c r="AW32" s="290"/>
      <c r="AX32" s="290"/>
      <c r="AY32" s="290"/>
      <c r="AZ32" s="291"/>
      <c r="BA32" s="291"/>
      <c r="BB32" s="272"/>
      <c r="BC32" s="272"/>
      <c r="BD32" s="463"/>
      <c r="BE32" s="463"/>
      <c r="BF32" s="463"/>
      <c r="BG32" s="18"/>
      <c r="CE32" s="270"/>
      <c r="CF32" s="269"/>
      <c r="CG32" s="269" t="str">
        <f>IF(AND('Master sheet'!H42=""),"",'Master sheet'!H42)</f>
        <v>SOCIOLOGY</v>
      </c>
      <c r="CH32" s="269"/>
      <c r="CI32" s="269"/>
      <c r="CJ32" s="269"/>
    </row>
    <row r="33" spans="1:88" ht="24.95" customHeight="1" thickTop="1" thickBot="1">
      <c r="A33" s="473">
        <v>26</v>
      </c>
      <c r="B33" s="19" t="str">
        <f>IF('Student DATA Entry'!A28="","",'Student DATA Entry'!A28)</f>
        <v/>
      </c>
      <c r="C33" s="19" t="str">
        <f>IF('Student DATA Entry'!B28="","",'Student DATA Entry'!B28)</f>
        <v/>
      </c>
      <c r="D33" s="20" t="str">
        <f>IF('Student DATA Entry'!G28="","",'Student DATA Entry'!G28)</f>
        <v/>
      </c>
      <c r="E33" s="21" t="str">
        <f>IF('Student DATA Entry'!C28="","",'Student DATA Entry'!C28)</f>
        <v/>
      </c>
      <c r="F33" s="21" t="str">
        <f>IF('Student DATA Entry'!D28="","",'Student DATA Entry'!D28)</f>
        <v/>
      </c>
      <c r="G33" s="21" t="str">
        <f>IF('Student DATA Entry'!E28="","",'Student DATA Entry'!E28)</f>
        <v/>
      </c>
      <c r="H33" s="19" t="str">
        <f>IF('Student DATA Entry'!H28="","",'Student DATA Entry'!H28)</f>
        <v/>
      </c>
      <c r="I33" s="19" t="str">
        <f>IF('Student DATA Entry'!F28="","",'Student DATA Entry'!F28)</f>
        <v/>
      </c>
      <c r="J33" s="290"/>
      <c r="K33" s="290"/>
      <c r="L33" s="290"/>
      <c r="M33" s="291"/>
      <c r="N33" s="272"/>
      <c r="O33" s="290"/>
      <c r="P33" s="290"/>
      <c r="Q33" s="290"/>
      <c r="R33" s="291"/>
      <c r="S33" s="272"/>
      <c r="T33" s="472"/>
      <c r="U33" s="273" t="str">
        <f t="shared" si="0"/>
        <v/>
      </c>
      <c r="V33" s="290"/>
      <c r="W33" s="290"/>
      <c r="X33" s="290"/>
      <c r="Y33" s="291"/>
      <c r="Z33" s="291"/>
      <c r="AA33" s="272"/>
      <c r="AB33" s="272"/>
      <c r="AC33" s="472"/>
      <c r="AD33" s="273" t="str">
        <f t="shared" si="1"/>
        <v/>
      </c>
      <c r="AE33" s="290"/>
      <c r="AF33" s="290"/>
      <c r="AG33" s="290"/>
      <c r="AH33" s="291"/>
      <c r="AI33" s="291"/>
      <c r="AJ33" s="272"/>
      <c r="AK33" s="272"/>
      <c r="AL33" s="472"/>
      <c r="AM33" s="273" t="str">
        <f t="shared" si="2"/>
        <v/>
      </c>
      <c r="AN33" s="290"/>
      <c r="AO33" s="290"/>
      <c r="AP33" s="290"/>
      <c r="AQ33" s="291"/>
      <c r="AR33" s="291"/>
      <c r="AS33" s="272"/>
      <c r="AT33" s="272"/>
      <c r="AU33" s="472"/>
      <c r="AV33" s="273" t="str">
        <f t="shared" si="3"/>
        <v/>
      </c>
      <c r="AW33" s="290"/>
      <c r="AX33" s="290"/>
      <c r="AY33" s="290"/>
      <c r="AZ33" s="291"/>
      <c r="BA33" s="291"/>
      <c r="BB33" s="272"/>
      <c r="BC33" s="272"/>
      <c r="BD33" s="463"/>
      <c r="BE33" s="463"/>
      <c r="BF33" s="463"/>
      <c r="BG33" s="18"/>
      <c r="CE33" s="270"/>
      <c r="CF33" s="269"/>
      <c r="CG33" s="269" t="str">
        <f>IF(AND('Master sheet'!H43=""),"",'Master sheet'!H43)</f>
        <v>URDU LITERATURE</v>
      </c>
      <c r="CH33" s="269"/>
      <c r="CI33" s="269"/>
      <c r="CJ33" s="269"/>
    </row>
    <row r="34" spans="1:88" ht="24.95" customHeight="1" thickTop="1" thickBot="1">
      <c r="A34" s="23">
        <v>27</v>
      </c>
      <c r="B34" s="19" t="str">
        <f>IF('Student DATA Entry'!A29="","",'Student DATA Entry'!A29)</f>
        <v/>
      </c>
      <c r="C34" s="19" t="str">
        <f>IF('Student DATA Entry'!B29="","",'Student DATA Entry'!B29)</f>
        <v/>
      </c>
      <c r="D34" s="20" t="str">
        <f>IF('Student DATA Entry'!G29="","",'Student DATA Entry'!G29)</f>
        <v/>
      </c>
      <c r="E34" s="21" t="str">
        <f>IF('Student DATA Entry'!C29="","",'Student DATA Entry'!C29)</f>
        <v/>
      </c>
      <c r="F34" s="21" t="str">
        <f>IF('Student DATA Entry'!D29="","",'Student DATA Entry'!D29)</f>
        <v/>
      </c>
      <c r="G34" s="21" t="str">
        <f>IF('Student DATA Entry'!E29="","",'Student DATA Entry'!E29)</f>
        <v/>
      </c>
      <c r="H34" s="19" t="str">
        <f>IF('Student DATA Entry'!H29="","",'Student DATA Entry'!H29)</f>
        <v/>
      </c>
      <c r="I34" s="19" t="str">
        <f>IF('Student DATA Entry'!F29="","",'Student DATA Entry'!F29)</f>
        <v/>
      </c>
      <c r="J34" s="290"/>
      <c r="K34" s="290"/>
      <c r="L34" s="290"/>
      <c r="M34" s="291"/>
      <c r="N34" s="272"/>
      <c r="O34" s="290"/>
      <c r="P34" s="290"/>
      <c r="Q34" s="290"/>
      <c r="R34" s="291"/>
      <c r="S34" s="272"/>
      <c r="T34" s="472"/>
      <c r="U34" s="273" t="str">
        <f t="shared" si="0"/>
        <v/>
      </c>
      <c r="V34" s="290"/>
      <c r="W34" s="290"/>
      <c r="X34" s="290"/>
      <c r="Y34" s="291"/>
      <c r="Z34" s="291"/>
      <c r="AA34" s="272"/>
      <c r="AB34" s="272"/>
      <c r="AC34" s="472"/>
      <c r="AD34" s="273" t="str">
        <f t="shared" si="1"/>
        <v/>
      </c>
      <c r="AE34" s="290"/>
      <c r="AF34" s="290"/>
      <c r="AG34" s="290"/>
      <c r="AH34" s="291"/>
      <c r="AI34" s="291"/>
      <c r="AJ34" s="272"/>
      <c r="AK34" s="272"/>
      <c r="AL34" s="472"/>
      <c r="AM34" s="273" t="str">
        <f t="shared" si="2"/>
        <v/>
      </c>
      <c r="AN34" s="290"/>
      <c r="AO34" s="290"/>
      <c r="AP34" s="290"/>
      <c r="AQ34" s="291"/>
      <c r="AR34" s="291"/>
      <c r="AS34" s="272"/>
      <c r="AT34" s="272"/>
      <c r="AU34" s="472"/>
      <c r="AV34" s="273" t="str">
        <f t="shared" si="3"/>
        <v/>
      </c>
      <c r="AW34" s="290"/>
      <c r="AX34" s="290"/>
      <c r="AY34" s="290"/>
      <c r="AZ34" s="291"/>
      <c r="BA34" s="291"/>
      <c r="BB34" s="272"/>
      <c r="BC34" s="272"/>
      <c r="BD34" s="463"/>
      <c r="BE34" s="463"/>
      <c r="BF34" s="463"/>
      <c r="BG34" s="18"/>
      <c r="CE34" s="270"/>
      <c r="CF34" s="269"/>
      <c r="CG34" s="269" t="str">
        <f>IF(AND('Master sheet'!H44=""),"",'Master sheet'!H44)</f>
        <v/>
      </c>
      <c r="CH34" s="269"/>
      <c r="CI34" s="269"/>
      <c r="CJ34" s="269"/>
    </row>
    <row r="35" spans="1:88" ht="24.95" customHeight="1" thickTop="1" thickBot="1">
      <c r="A35" s="473">
        <v>28</v>
      </c>
      <c r="B35" s="19" t="str">
        <f>IF('Student DATA Entry'!A30="","",'Student DATA Entry'!A30)</f>
        <v/>
      </c>
      <c r="C35" s="19" t="str">
        <f>IF('Student DATA Entry'!B30="","",'Student DATA Entry'!B30)</f>
        <v/>
      </c>
      <c r="D35" s="20" t="str">
        <f>IF('Student DATA Entry'!G30="","",'Student DATA Entry'!G30)</f>
        <v/>
      </c>
      <c r="E35" s="21" t="str">
        <f>IF('Student DATA Entry'!C30="","",'Student DATA Entry'!C30)</f>
        <v/>
      </c>
      <c r="F35" s="21" t="str">
        <f>IF('Student DATA Entry'!D30="","",'Student DATA Entry'!D30)</f>
        <v/>
      </c>
      <c r="G35" s="21" t="str">
        <f>IF('Student DATA Entry'!E30="","",'Student DATA Entry'!E30)</f>
        <v/>
      </c>
      <c r="H35" s="19" t="str">
        <f>IF('Student DATA Entry'!H30="","",'Student DATA Entry'!H30)</f>
        <v/>
      </c>
      <c r="I35" s="19" t="str">
        <f>IF('Student DATA Entry'!F30="","",'Student DATA Entry'!F30)</f>
        <v/>
      </c>
      <c r="J35" s="290"/>
      <c r="K35" s="290"/>
      <c r="L35" s="290"/>
      <c r="M35" s="291"/>
      <c r="N35" s="272"/>
      <c r="O35" s="290"/>
      <c r="P35" s="290"/>
      <c r="Q35" s="290"/>
      <c r="R35" s="291"/>
      <c r="S35" s="272"/>
      <c r="T35" s="472"/>
      <c r="U35" s="273" t="str">
        <f t="shared" si="0"/>
        <v/>
      </c>
      <c r="V35" s="290"/>
      <c r="W35" s="290"/>
      <c r="X35" s="290"/>
      <c r="Y35" s="291"/>
      <c r="Z35" s="291"/>
      <c r="AA35" s="272"/>
      <c r="AB35" s="272"/>
      <c r="AC35" s="472"/>
      <c r="AD35" s="273" t="str">
        <f t="shared" si="1"/>
        <v/>
      </c>
      <c r="AE35" s="290"/>
      <c r="AF35" s="290"/>
      <c r="AG35" s="290"/>
      <c r="AH35" s="291"/>
      <c r="AI35" s="291"/>
      <c r="AJ35" s="272"/>
      <c r="AK35" s="272"/>
      <c r="AL35" s="472"/>
      <c r="AM35" s="273" t="str">
        <f t="shared" si="2"/>
        <v/>
      </c>
      <c r="AN35" s="290"/>
      <c r="AO35" s="290"/>
      <c r="AP35" s="290"/>
      <c r="AQ35" s="291"/>
      <c r="AR35" s="291"/>
      <c r="AS35" s="272"/>
      <c r="AT35" s="272"/>
      <c r="AU35" s="472"/>
      <c r="AV35" s="273" t="str">
        <f t="shared" si="3"/>
        <v/>
      </c>
      <c r="AW35" s="290"/>
      <c r="AX35" s="290"/>
      <c r="AY35" s="290"/>
      <c r="AZ35" s="291"/>
      <c r="BA35" s="291"/>
      <c r="BB35" s="272"/>
      <c r="BC35" s="272"/>
      <c r="BD35" s="463"/>
      <c r="BE35" s="463"/>
      <c r="BF35" s="463"/>
      <c r="BG35" s="18"/>
      <c r="CE35" s="270"/>
      <c r="CF35" s="269"/>
      <c r="CG35" s="269" t="str">
        <f>IF(AND('Master sheet'!H45=""),"",'Master sheet'!H45)</f>
        <v/>
      </c>
      <c r="CH35" s="269"/>
      <c r="CI35" s="269"/>
      <c r="CJ35" s="269"/>
    </row>
    <row r="36" spans="1:88" ht="24.95" customHeight="1" thickTop="1" thickBot="1">
      <c r="A36" s="23">
        <v>29</v>
      </c>
      <c r="B36" s="19" t="str">
        <f>IF('Student DATA Entry'!A31="","",'Student DATA Entry'!A31)</f>
        <v/>
      </c>
      <c r="C36" s="19" t="str">
        <f>IF('Student DATA Entry'!B31="","",'Student DATA Entry'!B31)</f>
        <v/>
      </c>
      <c r="D36" s="20" t="str">
        <f>IF('Student DATA Entry'!G31="","",'Student DATA Entry'!G31)</f>
        <v/>
      </c>
      <c r="E36" s="21" t="str">
        <f>IF('Student DATA Entry'!C31="","",'Student DATA Entry'!C31)</f>
        <v/>
      </c>
      <c r="F36" s="21" t="str">
        <f>IF('Student DATA Entry'!D31="","",'Student DATA Entry'!D31)</f>
        <v/>
      </c>
      <c r="G36" s="21" t="str">
        <f>IF('Student DATA Entry'!E31="","",'Student DATA Entry'!E31)</f>
        <v/>
      </c>
      <c r="H36" s="19" t="str">
        <f>IF('Student DATA Entry'!H31="","",'Student DATA Entry'!H31)</f>
        <v/>
      </c>
      <c r="I36" s="19" t="str">
        <f>IF('Student DATA Entry'!F31="","",'Student DATA Entry'!F31)</f>
        <v/>
      </c>
      <c r="J36" s="290"/>
      <c r="K36" s="290"/>
      <c r="L36" s="290"/>
      <c r="M36" s="291"/>
      <c r="N36" s="272"/>
      <c r="O36" s="290"/>
      <c r="P36" s="290"/>
      <c r="Q36" s="290"/>
      <c r="R36" s="291"/>
      <c r="S36" s="272"/>
      <c r="T36" s="472"/>
      <c r="U36" s="273" t="str">
        <f t="shared" si="0"/>
        <v/>
      </c>
      <c r="V36" s="290"/>
      <c r="W36" s="290"/>
      <c r="X36" s="290"/>
      <c r="Y36" s="291"/>
      <c r="Z36" s="291"/>
      <c r="AA36" s="272"/>
      <c r="AB36" s="272"/>
      <c r="AC36" s="472"/>
      <c r="AD36" s="273" t="str">
        <f t="shared" si="1"/>
        <v/>
      </c>
      <c r="AE36" s="290"/>
      <c r="AF36" s="290"/>
      <c r="AG36" s="290"/>
      <c r="AH36" s="291"/>
      <c r="AI36" s="291"/>
      <c r="AJ36" s="272"/>
      <c r="AK36" s="272"/>
      <c r="AL36" s="472"/>
      <c r="AM36" s="273" t="str">
        <f t="shared" si="2"/>
        <v/>
      </c>
      <c r="AN36" s="290"/>
      <c r="AO36" s="290"/>
      <c r="AP36" s="290"/>
      <c r="AQ36" s="291"/>
      <c r="AR36" s="291"/>
      <c r="AS36" s="272"/>
      <c r="AT36" s="272"/>
      <c r="AU36" s="472"/>
      <c r="AV36" s="273" t="str">
        <f t="shared" si="3"/>
        <v/>
      </c>
      <c r="AW36" s="290"/>
      <c r="AX36" s="290"/>
      <c r="AY36" s="290"/>
      <c r="AZ36" s="291"/>
      <c r="BA36" s="291"/>
      <c r="BB36" s="272"/>
      <c r="BC36" s="272"/>
      <c r="BD36" s="463"/>
      <c r="BE36" s="463"/>
      <c r="BF36" s="463"/>
      <c r="BG36" s="18"/>
      <c r="CE36" s="270"/>
      <c r="CF36" s="269"/>
      <c r="CG36" s="269" t="str">
        <f>IF(AND('Master sheet'!H46=""),"",'Master sheet'!H46)</f>
        <v/>
      </c>
      <c r="CH36" s="269"/>
      <c r="CI36" s="269"/>
      <c r="CJ36" s="269"/>
    </row>
    <row r="37" spans="1:88" ht="24.95" customHeight="1" thickTop="1">
      <c r="A37" s="473">
        <v>30</v>
      </c>
      <c r="B37" s="19" t="str">
        <f>IF('Student DATA Entry'!A32="","",'Student DATA Entry'!A32)</f>
        <v/>
      </c>
      <c r="C37" s="19" t="str">
        <f>IF('Student DATA Entry'!B32="","",'Student DATA Entry'!B32)</f>
        <v/>
      </c>
      <c r="D37" s="20" t="str">
        <f>IF('Student DATA Entry'!G32="","",'Student DATA Entry'!G32)</f>
        <v/>
      </c>
      <c r="E37" s="21" t="str">
        <f>IF('Student DATA Entry'!C32="","",'Student DATA Entry'!C32)</f>
        <v/>
      </c>
      <c r="F37" s="21" t="str">
        <f>IF('Student DATA Entry'!D32="","",'Student DATA Entry'!D32)</f>
        <v/>
      </c>
      <c r="G37" s="21" t="str">
        <f>IF('Student DATA Entry'!E32="","",'Student DATA Entry'!E32)</f>
        <v/>
      </c>
      <c r="H37" s="19" t="str">
        <f>IF('Student DATA Entry'!H32="","",'Student DATA Entry'!H32)</f>
        <v/>
      </c>
      <c r="I37" s="19" t="str">
        <f>IF('Student DATA Entry'!F32="","",'Student DATA Entry'!F32)</f>
        <v/>
      </c>
      <c r="J37" s="290"/>
      <c r="K37" s="290"/>
      <c r="L37" s="290"/>
      <c r="M37" s="291"/>
      <c r="N37" s="272"/>
      <c r="O37" s="290"/>
      <c r="P37" s="290"/>
      <c r="Q37" s="290"/>
      <c r="R37" s="291"/>
      <c r="S37" s="272"/>
      <c r="T37" s="472"/>
      <c r="U37" s="273" t="str">
        <f t="shared" si="0"/>
        <v/>
      </c>
      <c r="V37" s="290"/>
      <c r="W37" s="290"/>
      <c r="X37" s="290"/>
      <c r="Y37" s="291"/>
      <c r="Z37" s="291"/>
      <c r="AA37" s="272"/>
      <c r="AB37" s="272"/>
      <c r="AC37" s="472"/>
      <c r="AD37" s="273" t="str">
        <f t="shared" si="1"/>
        <v/>
      </c>
      <c r="AE37" s="290"/>
      <c r="AF37" s="290"/>
      <c r="AG37" s="290"/>
      <c r="AH37" s="291"/>
      <c r="AI37" s="291"/>
      <c r="AJ37" s="272"/>
      <c r="AK37" s="272"/>
      <c r="AL37" s="472"/>
      <c r="AM37" s="273" t="str">
        <f t="shared" si="2"/>
        <v/>
      </c>
      <c r="AN37" s="290"/>
      <c r="AO37" s="290"/>
      <c r="AP37" s="290"/>
      <c r="AQ37" s="291"/>
      <c r="AR37" s="291"/>
      <c r="AS37" s="272"/>
      <c r="AT37" s="272"/>
      <c r="AU37" s="472"/>
      <c r="AV37" s="273" t="str">
        <f t="shared" si="3"/>
        <v/>
      </c>
      <c r="AW37" s="290"/>
      <c r="AX37" s="290"/>
      <c r="AY37" s="290"/>
      <c r="AZ37" s="291"/>
      <c r="BA37" s="291"/>
      <c r="BB37" s="272"/>
      <c r="BC37" s="272"/>
      <c r="BD37" s="463"/>
      <c r="BE37" s="463"/>
      <c r="BF37" s="463"/>
      <c r="BG37" s="18"/>
      <c r="CF37" s="268"/>
      <c r="CG37" s="268" t="str">
        <f>IF(AND('Master sheet'!H47=""),"",'Master sheet'!H47)</f>
        <v/>
      </c>
      <c r="CH37" s="268"/>
      <c r="CI37" s="268"/>
      <c r="CJ37" s="268"/>
    </row>
    <row r="38" spans="1:88" ht="24.95" customHeight="1">
      <c r="A38" s="23">
        <v>31</v>
      </c>
      <c r="B38" s="19" t="str">
        <f>IF('Student DATA Entry'!A33="","",'Student DATA Entry'!A33)</f>
        <v/>
      </c>
      <c r="C38" s="19" t="str">
        <f>IF('Student DATA Entry'!B33="","",'Student DATA Entry'!B33)</f>
        <v/>
      </c>
      <c r="D38" s="20" t="str">
        <f>IF('Student DATA Entry'!G33="","",'Student DATA Entry'!G33)</f>
        <v/>
      </c>
      <c r="E38" s="21" t="str">
        <f>IF('Student DATA Entry'!C33="","",'Student DATA Entry'!C33)</f>
        <v/>
      </c>
      <c r="F38" s="21" t="str">
        <f>IF('Student DATA Entry'!D33="","",'Student DATA Entry'!D33)</f>
        <v/>
      </c>
      <c r="G38" s="21" t="str">
        <f>IF('Student DATA Entry'!E33="","",'Student DATA Entry'!E33)</f>
        <v/>
      </c>
      <c r="H38" s="19" t="str">
        <f>IF('Student DATA Entry'!H33="","",'Student DATA Entry'!H33)</f>
        <v/>
      </c>
      <c r="I38" s="19" t="str">
        <f>IF('Student DATA Entry'!F33="","",'Student DATA Entry'!F33)</f>
        <v/>
      </c>
      <c r="J38" s="290"/>
      <c r="K38" s="290"/>
      <c r="L38" s="290"/>
      <c r="M38" s="291"/>
      <c r="N38" s="272"/>
      <c r="O38" s="290"/>
      <c r="P38" s="290"/>
      <c r="Q38" s="290"/>
      <c r="R38" s="291"/>
      <c r="S38" s="272"/>
      <c r="T38" s="472"/>
      <c r="U38" s="273" t="str">
        <f t="shared" si="0"/>
        <v/>
      </c>
      <c r="V38" s="290"/>
      <c r="W38" s="290"/>
      <c r="X38" s="290"/>
      <c r="Y38" s="291"/>
      <c r="Z38" s="291"/>
      <c r="AA38" s="272"/>
      <c r="AB38" s="272"/>
      <c r="AC38" s="472"/>
      <c r="AD38" s="273" t="str">
        <f t="shared" si="1"/>
        <v/>
      </c>
      <c r="AE38" s="290"/>
      <c r="AF38" s="290"/>
      <c r="AG38" s="290"/>
      <c r="AH38" s="291"/>
      <c r="AI38" s="291"/>
      <c r="AJ38" s="272"/>
      <c r="AK38" s="272"/>
      <c r="AL38" s="472"/>
      <c r="AM38" s="273" t="str">
        <f t="shared" si="2"/>
        <v/>
      </c>
      <c r="AN38" s="290"/>
      <c r="AO38" s="290"/>
      <c r="AP38" s="290"/>
      <c r="AQ38" s="291"/>
      <c r="AR38" s="291"/>
      <c r="AS38" s="272"/>
      <c r="AT38" s="272"/>
      <c r="AU38" s="472"/>
      <c r="AV38" s="273" t="str">
        <f t="shared" si="3"/>
        <v/>
      </c>
      <c r="AW38" s="290"/>
      <c r="AX38" s="290"/>
      <c r="AY38" s="290"/>
      <c r="AZ38" s="291"/>
      <c r="BA38" s="291"/>
      <c r="BB38" s="272"/>
      <c r="BC38" s="272"/>
      <c r="BD38" s="463"/>
      <c r="BE38" s="463"/>
      <c r="BF38" s="463"/>
      <c r="BG38" s="18"/>
      <c r="CF38" s="268"/>
      <c r="CG38" s="268"/>
      <c r="CH38" s="268"/>
      <c r="CI38" s="268"/>
      <c r="CJ38" s="268"/>
    </row>
    <row r="39" spans="1:88" ht="24.95" customHeight="1">
      <c r="A39" s="473">
        <v>32</v>
      </c>
      <c r="B39" s="19" t="str">
        <f>IF('Student DATA Entry'!A34="","",'Student DATA Entry'!A34)</f>
        <v/>
      </c>
      <c r="C39" s="19" t="str">
        <f>IF('Student DATA Entry'!B34="","",'Student DATA Entry'!B34)</f>
        <v/>
      </c>
      <c r="D39" s="20" t="str">
        <f>IF('Student DATA Entry'!G34="","",'Student DATA Entry'!G34)</f>
        <v/>
      </c>
      <c r="E39" s="21" t="str">
        <f>IF('Student DATA Entry'!C34="","",'Student DATA Entry'!C34)</f>
        <v/>
      </c>
      <c r="F39" s="21" t="str">
        <f>IF('Student DATA Entry'!D34="","",'Student DATA Entry'!D34)</f>
        <v/>
      </c>
      <c r="G39" s="21" t="str">
        <f>IF('Student DATA Entry'!E34="","",'Student DATA Entry'!E34)</f>
        <v/>
      </c>
      <c r="H39" s="19" t="str">
        <f>IF('Student DATA Entry'!H34="","",'Student DATA Entry'!H34)</f>
        <v/>
      </c>
      <c r="I39" s="19" t="str">
        <f>IF('Student DATA Entry'!F34="","",'Student DATA Entry'!F34)</f>
        <v/>
      </c>
      <c r="J39" s="290"/>
      <c r="K39" s="290"/>
      <c r="L39" s="290"/>
      <c r="M39" s="291"/>
      <c r="N39" s="272"/>
      <c r="O39" s="290"/>
      <c r="P39" s="290"/>
      <c r="Q39" s="290"/>
      <c r="R39" s="291"/>
      <c r="S39" s="272"/>
      <c r="T39" s="472"/>
      <c r="U39" s="273" t="str">
        <f t="shared" si="0"/>
        <v/>
      </c>
      <c r="V39" s="290"/>
      <c r="W39" s="290"/>
      <c r="X39" s="290"/>
      <c r="Y39" s="291"/>
      <c r="Z39" s="291"/>
      <c r="AA39" s="272"/>
      <c r="AB39" s="272"/>
      <c r="AC39" s="472"/>
      <c r="AD39" s="273" t="str">
        <f t="shared" si="1"/>
        <v/>
      </c>
      <c r="AE39" s="290"/>
      <c r="AF39" s="290"/>
      <c r="AG39" s="290"/>
      <c r="AH39" s="291"/>
      <c r="AI39" s="291"/>
      <c r="AJ39" s="272"/>
      <c r="AK39" s="272"/>
      <c r="AL39" s="472"/>
      <c r="AM39" s="273" t="str">
        <f t="shared" si="2"/>
        <v/>
      </c>
      <c r="AN39" s="290"/>
      <c r="AO39" s="290"/>
      <c r="AP39" s="290"/>
      <c r="AQ39" s="291"/>
      <c r="AR39" s="291"/>
      <c r="AS39" s="272"/>
      <c r="AT39" s="272"/>
      <c r="AU39" s="472"/>
      <c r="AV39" s="273" t="str">
        <f t="shared" si="3"/>
        <v/>
      </c>
      <c r="AW39" s="290"/>
      <c r="AX39" s="290"/>
      <c r="AY39" s="290"/>
      <c r="AZ39" s="291"/>
      <c r="BA39" s="291"/>
      <c r="BB39" s="272"/>
      <c r="BC39" s="272"/>
      <c r="BD39" s="463"/>
      <c r="BE39" s="463"/>
      <c r="BF39" s="463"/>
      <c r="BG39" s="18"/>
      <c r="CF39" s="268"/>
      <c r="CG39" s="268"/>
      <c r="CH39" s="268"/>
      <c r="CI39" s="268"/>
      <c r="CJ39" s="268"/>
    </row>
    <row r="40" spans="1:88" ht="24.95" customHeight="1">
      <c r="A40" s="23">
        <v>33</v>
      </c>
      <c r="B40" s="19" t="str">
        <f>IF('Student DATA Entry'!A35="","",'Student DATA Entry'!A35)</f>
        <v/>
      </c>
      <c r="C40" s="19" t="str">
        <f>IF('Student DATA Entry'!B35="","",'Student DATA Entry'!B35)</f>
        <v/>
      </c>
      <c r="D40" s="20" t="str">
        <f>IF('Student DATA Entry'!G35="","",'Student DATA Entry'!G35)</f>
        <v/>
      </c>
      <c r="E40" s="21" t="str">
        <f>IF('Student DATA Entry'!C35="","",'Student DATA Entry'!C35)</f>
        <v/>
      </c>
      <c r="F40" s="21" t="str">
        <f>IF('Student DATA Entry'!D35="","",'Student DATA Entry'!D35)</f>
        <v/>
      </c>
      <c r="G40" s="21" t="str">
        <f>IF('Student DATA Entry'!E35="","",'Student DATA Entry'!E35)</f>
        <v/>
      </c>
      <c r="H40" s="19" t="str">
        <f>IF('Student DATA Entry'!H35="","",'Student DATA Entry'!H35)</f>
        <v/>
      </c>
      <c r="I40" s="19" t="str">
        <f>IF('Student DATA Entry'!F35="","",'Student DATA Entry'!F35)</f>
        <v/>
      </c>
      <c r="J40" s="290"/>
      <c r="K40" s="290"/>
      <c r="L40" s="290"/>
      <c r="M40" s="291"/>
      <c r="N40" s="272"/>
      <c r="O40" s="290"/>
      <c r="P40" s="290"/>
      <c r="Q40" s="290"/>
      <c r="R40" s="291"/>
      <c r="S40" s="272"/>
      <c r="T40" s="472"/>
      <c r="U40" s="273" t="str">
        <f t="shared" si="0"/>
        <v/>
      </c>
      <c r="V40" s="290"/>
      <c r="W40" s="290"/>
      <c r="X40" s="290"/>
      <c r="Y40" s="291"/>
      <c r="Z40" s="291"/>
      <c r="AA40" s="272"/>
      <c r="AB40" s="272"/>
      <c r="AC40" s="472"/>
      <c r="AD40" s="273" t="str">
        <f t="shared" si="1"/>
        <v/>
      </c>
      <c r="AE40" s="290"/>
      <c r="AF40" s="290"/>
      <c r="AG40" s="290"/>
      <c r="AH40" s="291"/>
      <c r="AI40" s="291"/>
      <c r="AJ40" s="272"/>
      <c r="AK40" s="272"/>
      <c r="AL40" s="472"/>
      <c r="AM40" s="273" t="str">
        <f t="shared" si="2"/>
        <v/>
      </c>
      <c r="AN40" s="290"/>
      <c r="AO40" s="290"/>
      <c r="AP40" s="290"/>
      <c r="AQ40" s="291"/>
      <c r="AR40" s="291"/>
      <c r="AS40" s="272"/>
      <c r="AT40" s="272"/>
      <c r="AU40" s="472"/>
      <c r="AV40" s="273" t="str">
        <f t="shared" si="3"/>
        <v/>
      </c>
      <c r="AW40" s="290"/>
      <c r="AX40" s="290"/>
      <c r="AY40" s="290"/>
      <c r="AZ40" s="291"/>
      <c r="BA40" s="291"/>
      <c r="BB40" s="272"/>
      <c r="BC40" s="272"/>
      <c r="BD40" s="463"/>
      <c r="BE40" s="463"/>
      <c r="BF40" s="463"/>
      <c r="BG40" s="18"/>
    </row>
    <row r="41" spans="1:88" ht="24.95" customHeight="1">
      <c r="A41" s="473">
        <v>34</v>
      </c>
      <c r="B41" s="19" t="str">
        <f>IF('Student DATA Entry'!A36="","",'Student DATA Entry'!A36)</f>
        <v/>
      </c>
      <c r="C41" s="19" t="str">
        <f>IF('Student DATA Entry'!B36="","",'Student DATA Entry'!B36)</f>
        <v/>
      </c>
      <c r="D41" s="20" t="str">
        <f>IF('Student DATA Entry'!G36="","",'Student DATA Entry'!G36)</f>
        <v/>
      </c>
      <c r="E41" s="21" t="str">
        <f>IF('Student DATA Entry'!C36="","",'Student DATA Entry'!C36)</f>
        <v/>
      </c>
      <c r="F41" s="21" t="str">
        <f>IF('Student DATA Entry'!D36="","",'Student DATA Entry'!D36)</f>
        <v/>
      </c>
      <c r="G41" s="21" t="str">
        <f>IF('Student DATA Entry'!E36="","",'Student DATA Entry'!E36)</f>
        <v/>
      </c>
      <c r="H41" s="19" t="str">
        <f>IF('Student DATA Entry'!H36="","",'Student DATA Entry'!H36)</f>
        <v/>
      </c>
      <c r="I41" s="19" t="str">
        <f>IF('Student DATA Entry'!F36="","",'Student DATA Entry'!F36)</f>
        <v/>
      </c>
      <c r="J41" s="290"/>
      <c r="K41" s="290"/>
      <c r="L41" s="290"/>
      <c r="M41" s="291"/>
      <c r="N41" s="272"/>
      <c r="O41" s="290"/>
      <c r="P41" s="290"/>
      <c r="Q41" s="290"/>
      <c r="R41" s="291"/>
      <c r="S41" s="272"/>
      <c r="T41" s="472"/>
      <c r="U41" s="273" t="str">
        <f t="shared" si="0"/>
        <v/>
      </c>
      <c r="V41" s="290"/>
      <c r="W41" s="290"/>
      <c r="X41" s="290"/>
      <c r="Y41" s="291"/>
      <c r="Z41" s="291"/>
      <c r="AA41" s="272"/>
      <c r="AB41" s="272"/>
      <c r="AC41" s="472"/>
      <c r="AD41" s="273" t="str">
        <f t="shared" si="1"/>
        <v/>
      </c>
      <c r="AE41" s="290"/>
      <c r="AF41" s="290"/>
      <c r="AG41" s="290"/>
      <c r="AH41" s="291"/>
      <c r="AI41" s="291"/>
      <c r="AJ41" s="272"/>
      <c r="AK41" s="272"/>
      <c r="AL41" s="472"/>
      <c r="AM41" s="273" t="str">
        <f t="shared" si="2"/>
        <v/>
      </c>
      <c r="AN41" s="290"/>
      <c r="AO41" s="290"/>
      <c r="AP41" s="290"/>
      <c r="AQ41" s="291"/>
      <c r="AR41" s="291"/>
      <c r="AS41" s="272"/>
      <c r="AT41" s="272"/>
      <c r="AU41" s="472"/>
      <c r="AV41" s="273" t="str">
        <f t="shared" si="3"/>
        <v/>
      </c>
      <c r="AW41" s="290"/>
      <c r="AX41" s="290"/>
      <c r="AY41" s="290"/>
      <c r="AZ41" s="291"/>
      <c r="BA41" s="291"/>
      <c r="BB41" s="272"/>
      <c r="BC41" s="272"/>
      <c r="BD41" s="463"/>
      <c r="BE41" s="463"/>
      <c r="BF41" s="463"/>
      <c r="BG41" s="18"/>
    </row>
    <row r="42" spans="1:88" ht="24.95" customHeight="1">
      <c r="A42" s="23">
        <v>35</v>
      </c>
      <c r="B42" s="19" t="str">
        <f>IF('Student DATA Entry'!A37="","",'Student DATA Entry'!A37)</f>
        <v/>
      </c>
      <c r="C42" s="19" t="str">
        <f>IF('Student DATA Entry'!B37="","",'Student DATA Entry'!B37)</f>
        <v/>
      </c>
      <c r="D42" s="20" t="str">
        <f>IF('Student DATA Entry'!G37="","",'Student DATA Entry'!G37)</f>
        <v/>
      </c>
      <c r="E42" s="21" t="str">
        <f>IF('Student DATA Entry'!C37="","",'Student DATA Entry'!C37)</f>
        <v/>
      </c>
      <c r="F42" s="21" t="str">
        <f>IF('Student DATA Entry'!D37="","",'Student DATA Entry'!D37)</f>
        <v/>
      </c>
      <c r="G42" s="21" t="str">
        <f>IF('Student DATA Entry'!E37="","",'Student DATA Entry'!E37)</f>
        <v/>
      </c>
      <c r="H42" s="19" t="str">
        <f>IF('Student DATA Entry'!H37="","",'Student DATA Entry'!H37)</f>
        <v/>
      </c>
      <c r="I42" s="19" t="str">
        <f>IF('Student DATA Entry'!F37="","",'Student DATA Entry'!F37)</f>
        <v/>
      </c>
      <c r="J42" s="290"/>
      <c r="K42" s="290"/>
      <c r="L42" s="290"/>
      <c r="M42" s="291"/>
      <c r="N42" s="272"/>
      <c r="O42" s="290"/>
      <c r="P42" s="290"/>
      <c r="Q42" s="290"/>
      <c r="R42" s="291"/>
      <c r="S42" s="272"/>
      <c r="T42" s="472"/>
      <c r="U42" s="273" t="str">
        <f t="shared" si="0"/>
        <v/>
      </c>
      <c r="V42" s="290"/>
      <c r="W42" s="290"/>
      <c r="X42" s="290"/>
      <c r="Y42" s="291"/>
      <c r="Z42" s="291"/>
      <c r="AA42" s="272"/>
      <c r="AB42" s="272"/>
      <c r="AC42" s="472"/>
      <c r="AD42" s="273" t="str">
        <f t="shared" si="1"/>
        <v/>
      </c>
      <c r="AE42" s="290"/>
      <c r="AF42" s="290"/>
      <c r="AG42" s="290"/>
      <c r="AH42" s="291"/>
      <c r="AI42" s="291"/>
      <c r="AJ42" s="272"/>
      <c r="AK42" s="272"/>
      <c r="AL42" s="472"/>
      <c r="AM42" s="273" t="str">
        <f t="shared" si="2"/>
        <v/>
      </c>
      <c r="AN42" s="290"/>
      <c r="AO42" s="290"/>
      <c r="AP42" s="290"/>
      <c r="AQ42" s="291"/>
      <c r="AR42" s="291"/>
      <c r="AS42" s="272"/>
      <c r="AT42" s="272"/>
      <c r="AU42" s="472"/>
      <c r="AV42" s="273" t="str">
        <f t="shared" si="3"/>
        <v/>
      </c>
      <c r="AW42" s="290"/>
      <c r="AX42" s="290"/>
      <c r="AY42" s="290"/>
      <c r="AZ42" s="291"/>
      <c r="BA42" s="291"/>
      <c r="BB42" s="272"/>
      <c r="BC42" s="272"/>
      <c r="BD42" s="463"/>
      <c r="BE42" s="463"/>
      <c r="BF42" s="463"/>
      <c r="BG42" s="18"/>
    </row>
    <row r="43" spans="1:88" ht="24.95" customHeight="1">
      <c r="A43" s="473">
        <v>36</v>
      </c>
      <c r="B43" s="19" t="str">
        <f>IF('Student DATA Entry'!A38="","",'Student DATA Entry'!A38)</f>
        <v/>
      </c>
      <c r="C43" s="19" t="str">
        <f>IF('Student DATA Entry'!B38="","",'Student DATA Entry'!B38)</f>
        <v/>
      </c>
      <c r="D43" s="20" t="str">
        <f>IF('Student DATA Entry'!G38="","",'Student DATA Entry'!G38)</f>
        <v/>
      </c>
      <c r="E43" s="21" t="str">
        <f>IF('Student DATA Entry'!C38="","",'Student DATA Entry'!C38)</f>
        <v/>
      </c>
      <c r="F43" s="21" t="str">
        <f>IF('Student DATA Entry'!D38="","",'Student DATA Entry'!D38)</f>
        <v/>
      </c>
      <c r="G43" s="21" t="str">
        <f>IF('Student DATA Entry'!E38="","",'Student DATA Entry'!E38)</f>
        <v/>
      </c>
      <c r="H43" s="19" t="str">
        <f>IF('Student DATA Entry'!H38="","",'Student DATA Entry'!H38)</f>
        <v/>
      </c>
      <c r="I43" s="19" t="str">
        <f>IF('Student DATA Entry'!F38="","",'Student DATA Entry'!F38)</f>
        <v/>
      </c>
      <c r="J43" s="290"/>
      <c r="K43" s="290"/>
      <c r="L43" s="290"/>
      <c r="M43" s="291"/>
      <c r="N43" s="272"/>
      <c r="O43" s="290"/>
      <c r="P43" s="290"/>
      <c r="Q43" s="290"/>
      <c r="R43" s="291"/>
      <c r="S43" s="272"/>
      <c r="T43" s="472"/>
      <c r="U43" s="273" t="str">
        <f t="shared" si="0"/>
        <v/>
      </c>
      <c r="V43" s="290"/>
      <c r="W43" s="290"/>
      <c r="X43" s="290"/>
      <c r="Y43" s="291"/>
      <c r="Z43" s="291"/>
      <c r="AA43" s="272"/>
      <c r="AB43" s="272"/>
      <c r="AC43" s="472"/>
      <c r="AD43" s="273" t="str">
        <f t="shared" si="1"/>
        <v/>
      </c>
      <c r="AE43" s="290"/>
      <c r="AF43" s="290"/>
      <c r="AG43" s="290"/>
      <c r="AH43" s="291"/>
      <c r="AI43" s="291"/>
      <c r="AJ43" s="272"/>
      <c r="AK43" s="272"/>
      <c r="AL43" s="472"/>
      <c r="AM43" s="273" t="str">
        <f t="shared" si="2"/>
        <v/>
      </c>
      <c r="AN43" s="290"/>
      <c r="AO43" s="290"/>
      <c r="AP43" s="290"/>
      <c r="AQ43" s="291"/>
      <c r="AR43" s="291"/>
      <c r="AS43" s="272"/>
      <c r="AT43" s="272"/>
      <c r="AU43" s="472"/>
      <c r="AV43" s="273" t="str">
        <f t="shared" si="3"/>
        <v/>
      </c>
      <c r="AW43" s="290"/>
      <c r="AX43" s="290"/>
      <c r="AY43" s="290"/>
      <c r="AZ43" s="291"/>
      <c r="BA43" s="291"/>
      <c r="BB43" s="272"/>
      <c r="BC43" s="272"/>
      <c r="BD43" s="463"/>
      <c r="BE43" s="463"/>
      <c r="BF43" s="463"/>
      <c r="BG43" s="18"/>
    </row>
    <row r="44" spans="1:88" ht="24.95" customHeight="1">
      <c r="A44" s="23">
        <v>37</v>
      </c>
      <c r="B44" s="19" t="str">
        <f>IF('Student DATA Entry'!A39="","",'Student DATA Entry'!A39)</f>
        <v/>
      </c>
      <c r="C44" s="19" t="str">
        <f>IF('Student DATA Entry'!B39="","",'Student DATA Entry'!B39)</f>
        <v/>
      </c>
      <c r="D44" s="20" t="str">
        <f>IF('Student DATA Entry'!G39="","",'Student DATA Entry'!G39)</f>
        <v/>
      </c>
      <c r="E44" s="21" t="str">
        <f>IF('Student DATA Entry'!C39="","",'Student DATA Entry'!C39)</f>
        <v/>
      </c>
      <c r="F44" s="21" t="str">
        <f>IF('Student DATA Entry'!D39="","",'Student DATA Entry'!D39)</f>
        <v/>
      </c>
      <c r="G44" s="21" t="str">
        <f>IF('Student DATA Entry'!E39="","",'Student DATA Entry'!E39)</f>
        <v/>
      </c>
      <c r="H44" s="19" t="str">
        <f>IF('Student DATA Entry'!H39="","",'Student DATA Entry'!H39)</f>
        <v/>
      </c>
      <c r="I44" s="19" t="str">
        <f>IF('Student DATA Entry'!F39="","",'Student DATA Entry'!F39)</f>
        <v/>
      </c>
      <c r="J44" s="290"/>
      <c r="K44" s="290"/>
      <c r="L44" s="290"/>
      <c r="M44" s="291"/>
      <c r="N44" s="272"/>
      <c r="O44" s="290"/>
      <c r="P44" s="290"/>
      <c r="Q44" s="290"/>
      <c r="R44" s="291"/>
      <c r="S44" s="272"/>
      <c r="T44" s="472"/>
      <c r="U44" s="273" t="str">
        <f t="shared" si="0"/>
        <v/>
      </c>
      <c r="V44" s="290"/>
      <c r="W44" s="290"/>
      <c r="X44" s="290"/>
      <c r="Y44" s="291"/>
      <c r="Z44" s="291"/>
      <c r="AA44" s="272"/>
      <c r="AB44" s="272"/>
      <c r="AC44" s="472"/>
      <c r="AD44" s="273" t="str">
        <f t="shared" si="1"/>
        <v/>
      </c>
      <c r="AE44" s="290"/>
      <c r="AF44" s="290"/>
      <c r="AG44" s="290"/>
      <c r="AH44" s="291"/>
      <c r="AI44" s="291"/>
      <c r="AJ44" s="272"/>
      <c r="AK44" s="272"/>
      <c r="AL44" s="472"/>
      <c r="AM44" s="273" t="str">
        <f t="shared" si="2"/>
        <v/>
      </c>
      <c r="AN44" s="290"/>
      <c r="AO44" s="290"/>
      <c r="AP44" s="290"/>
      <c r="AQ44" s="291"/>
      <c r="AR44" s="291"/>
      <c r="AS44" s="272"/>
      <c r="AT44" s="272"/>
      <c r="AU44" s="472"/>
      <c r="AV44" s="273" t="str">
        <f t="shared" si="3"/>
        <v/>
      </c>
      <c r="AW44" s="290"/>
      <c r="AX44" s="290"/>
      <c r="AY44" s="290"/>
      <c r="AZ44" s="291"/>
      <c r="BA44" s="291"/>
      <c r="BB44" s="272"/>
      <c r="BC44" s="272"/>
      <c r="BD44" s="463"/>
      <c r="BE44" s="463"/>
      <c r="BF44" s="463"/>
      <c r="BG44" s="18"/>
    </row>
    <row r="45" spans="1:88" ht="24.95" customHeight="1">
      <c r="A45" s="473">
        <v>38</v>
      </c>
      <c r="B45" s="19" t="str">
        <f>IF('Student DATA Entry'!A40="","",'Student DATA Entry'!A40)</f>
        <v/>
      </c>
      <c r="C45" s="19" t="str">
        <f>IF('Student DATA Entry'!B40="","",'Student DATA Entry'!B40)</f>
        <v/>
      </c>
      <c r="D45" s="20" t="str">
        <f>IF('Student DATA Entry'!G40="","",'Student DATA Entry'!G40)</f>
        <v/>
      </c>
      <c r="E45" s="21" t="str">
        <f>IF('Student DATA Entry'!C40="","",'Student DATA Entry'!C40)</f>
        <v/>
      </c>
      <c r="F45" s="21" t="str">
        <f>IF('Student DATA Entry'!D40="","",'Student DATA Entry'!D40)</f>
        <v/>
      </c>
      <c r="G45" s="21" t="str">
        <f>IF('Student DATA Entry'!E40="","",'Student DATA Entry'!E40)</f>
        <v/>
      </c>
      <c r="H45" s="19" t="str">
        <f>IF('Student DATA Entry'!H40="","",'Student DATA Entry'!H40)</f>
        <v/>
      </c>
      <c r="I45" s="19" t="str">
        <f>IF('Student DATA Entry'!F40="","",'Student DATA Entry'!F40)</f>
        <v/>
      </c>
      <c r="J45" s="290"/>
      <c r="K45" s="290"/>
      <c r="L45" s="290"/>
      <c r="M45" s="291"/>
      <c r="N45" s="272"/>
      <c r="O45" s="290"/>
      <c r="P45" s="290"/>
      <c r="Q45" s="290"/>
      <c r="R45" s="291"/>
      <c r="S45" s="272"/>
      <c r="T45" s="472"/>
      <c r="U45" s="273" t="str">
        <f t="shared" si="0"/>
        <v/>
      </c>
      <c r="V45" s="290"/>
      <c r="W45" s="290"/>
      <c r="X45" s="290"/>
      <c r="Y45" s="291"/>
      <c r="Z45" s="291"/>
      <c r="AA45" s="272"/>
      <c r="AB45" s="272"/>
      <c r="AC45" s="472"/>
      <c r="AD45" s="273" t="str">
        <f t="shared" si="1"/>
        <v/>
      </c>
      <c r="AE45" s="290"/>
      <c r="AF45" s="290"/>
      <c r="AG45" s="290"/>
      <c r="AH45" s="291"/>
      <c r="AI45" s="291"/>
      <c r="AJ45" s="272"/>
      <c r="AK45" s="272"/>
      <c r="AL45" s="472"/>
      <c r="AM45" s="273" t="str">
        <f t="shared" si="2"/>
        <v/>
      </c>
      <c r="AN45" s="290"/>
      <c r="AO45" s="290"/>
      <c r="AP45" s="290"/>
      <c r="AQ45" s="291"/>
      <c r="AR45" s="291"/>
      <c r="AS45" s="272"/>
      <c r="AT45" s="272"/>
      <c r="AU45" s="472"/>
      <c r="AV45" s="273" t="str">
        <f t="shared" si="3"/>
        <v/>
      </c>
      <c r="AW45" s="290"/>
      <c r="AX45" s="290"/>
      <c r="AY45" s="290"/>
      <c r="AZ45" s="291"/>
      <c r="BA45" s="291"/>
      <c r="BB45" s="272"/>
      <c r="BC45" s="272"/>
      <c r="BD45" s="463"/>
      <c r="BE45" s="463"/>
      <c r="BF45" s="463"/>
      <c r="BG45" s="18"/>
    </row>
    <row r="46" spans="1:88" ht="24.95" customHeight="1">
      <c r="A46" s="23">
        <v>39</v>
      </c>
      <c r="B46" s="19" t="str">
        <f>IF('Student DATA Entry'!A41="","",'Student DATA Entry'!A41)</f>
        <v/>
      </c>
      <c r="C46" s="19" t="str">
        <f>IF('Student DATA Entry'!B41="","",'Student DATA Entry'!B41)</f>
        <v/>
      </c>
      <c r="D46" s="20" t="str">
        <f>IF('Student DATA Entry'!G41="","",'Student DATA Entry'!G41)</f>
        <v/>
      </c>
      <c r="E46" s="21" t="str">
        <f>IF('Student DATA Entry'!C41="","",'Student DATA Entry'!C41)</f>
        <v/>
      </c>
      <c r="F46" s="21" t="str">
        <f>IF('Student DATA Entry'!D41="","",'Student DATA Entry'!D41)</f>
        <v/>
      </c>
      <c r="G46" s="21" t="str">
        <f>IF('Student DATA Entry'!E41="","",'Student DATA Entry'!E41)</f>
        <v/>
      </c>
      <c r="H46" s="19" t="str">
        <f>IF('Student DATA Entry'!H41="","",'Student DATA Entry'!H41)</f>
        <v/>
      </c>
      <c r="I46" s="19" t="str">
        <f>IF('Student DATA Entry'!F41="","",'Student DATA Entry'!F41)</f>
        <v/>
      </c>
      <c r="J46" s="290"/>
      <c r="K46" s="290"/>
      <c r="L46" s="290"/>
      <c r="M46" s="291"/>
      <c r="N46" s="272"/>
      <c r="O46" s="290"/>
      <c r="P46" s="290"/>
      <c r="Q46" s="290"/>
      <c r="R46" s="291"/>
      <c r="S46" s="272"/>
      <c r="T46" s="472"/>
      <c r="U46" s="273" t="str">
        <f t="shared" si="0"/>
        <v/>
      </c>
      <c r="V46" s="290"/>
      <c r="W46" s="290"/>
      <c r="X46" s="290"/>
      <c r="Y46" s="291"/>
      <c r="Z46" s="291"/>
      <c r="AA46" s="272"/>
      <c r="AB46" s="272"/>
      <c r="AC46" s="472"/>
      <c r="AD46" s="273" t="str">
        <f t="shared" si="1"/>
        <v/>
      </c>
      <c r="AE46" s="290"/>
      <c r="AF46" s="290"/>
      <c r="AG46" s="290"/>
      <c r="AH46" s="291"/>
      <c r="AI46" s="291"/>
      <c r="AJ46" s="272"/>
      <c r="AK46" s="272"/>
      <c r="AL46" s="472"/>
      <c r="AM46" s="273" t="str">
        <f t="shared" si="2"/>
        <v/>
      </c>
      <c r="AN46" s="290"/>
      <c r="AO46" s="290"/>
      <c r="AP46" s="290"/>
      <c r="AQ46" s="291"/>
      <c r="AR46" s="291"/>
      <c r="AS46" s="272"/>
      <c r="AT46" s="272"/>
      <c r="AU46" s="472"/>
      <c r="AV46" s="273" t="str">
        <f t="shared" si="3"/>
        <v/>
      </c>
      <c r="AW46" s="290"/>
      <c r="AX46" s="290"/>
      <c r="AY46" s="290"/>
      <c r="AZ46" s="291"/>
      <c r="BA46" s="291"/>
      <c r="BB46" s="272"/>
      <c r="BC46" s="272"/>
      <c r="BD46" s="463"/>
      <c r="BE46" s="463"/>
      <c r="BF46" s="463"/>
      <c r="BG46" s="18"/>
    </row>
    <row r="47" spans="1:88" ht="24.95" customHeight="1">
      <c r="A47" s="473">
        <v>40</v>
      </c>
      <c r="B47" s="19" t="str">
        <f>IF('Student DATA Entry'!A42="","",'Student DATA Entry'!A42)</f>
        <v/>
      </c>
      <c r="C47" s="19" t="str">
        <f>IF('Student DATA Entry'!B42="","",'Student DATA Entry'!B42)</f>
        <v/>
      </c>
      <c r="D47" s="20" t="str">
        <f>IF('Student DATA Entry'!G42="","",'Student DATA Entry'!G42)</f>
        <v/>
      </c>
      <c r="E47" s="21" t="str">
        <f>IF('Student DATA Entry'!C42="","",'Student DATA Entry'!C42)</f>
        <v/>
      </c>
      <c r="F47" s="21" t="str">
        <f>IF('Student DATA Entry'!D42="","",'Student DATA Entry'!D42)</f>
        <v/>
      </c>
      <c r="G47" s="21" t="str">
        <f>IF('Student DATA Entry'!E42="","",'Student DATA Entry'!E42)</f>
        <v/>
      </c>
      <c r="H47" s="19" t="str">
        <f>IF('Student DATA Entry'!H42="","",'Student DATA Entry'!H42)</f>
        <v/>
      </c>
      <c r="I47" s="19" t="str">
        <f>IF('Student DATA Entry'!F42="","",'Student DATA Entry'!F42)</f>
        <v/>
      </c>
      <c r="J47" s="290"/>
      <c r="K47" s="290"/>
      <c r="L47" s="290"/>
      <c r="M47" s="291"/>
      <c r="N47" s="272"/>
      <c r="O47" s="290"/>
      <c r="P47" s="290"/>
      <c r="Q47" s="290"/>
      <c r="R47" s="291"/>
      <c r="S47" s="272"/>
      <c r="T47" s="472"/>
      <c r="U47" s="273" t="str">
        <f t="shared" si="0"/>
        <v/>
      </c>
      <c r="V47" s="290"/>
      <c r="W47" s="290"/>
      <c r="X47" s="290"/>
      <c r="Y47" s="291"/>
      <c r="Z47" s="291"/>
      <c r="AA47" s="272"/>
      <c r="AB47" s="272"/>
      <c r="AC47" s="472"/>
      <c r="AD47" s="273" t="str">
        <f t="shared" si="1"/>
        <v/>
      </c>
      <c r="AE47" s="290"/>
      <c r="AF47" s="290"/>
      <c r="AG47" s="290"/>
      <c r="AH47" s="291"/>
      <c r="AI47" s="291"/>
      <c r="AJ47" s="272"/>
      <c r="AK47" s="272"/>
      <c r="AL47" s="472"/>
      <c r="AM47" s="273" t="str">
        <f t="shared" si="2"/>
        <v/>
      </c>
      <c r="AN47" s="290"/>
      <c r="AO47" s="290"/>
      <c r="AP47" s="290"/>
      <c r="AQ47" s="291"/>
      <c r="AR47" s="291"/>
      <c r="AS47" s="272"/>
      <c r="AT47" s="272"/>
      <c r="AU47" s="472"/>
      <c r="AV47" s="273" t="str">
        <f t="shared" si="3"/>
        <v/>
      </c>
      <c r="AW47" s="290"/>
      <c r="AX47" s="290"/>
      <c r="AY47" s="290"/>
      <c r="AZ47" s="291"/>
      <c r="BA47" s="291"/>
      <c r="BB47" s="272"/>
      <c r="BC47" s="272"/>
      <c r="BD47" s="463"/>
      <c r="BE47" s="463"/>
      <c r="BF47" s="463"/>
      <c r="BG47" s="18"/>
    </row>
    <row r="48" spans="1:88" ht="24.95" customHeight="1">
      <c r="A48" s="23">
        <v>41</v>
      </c>
      <c r="B48" s="19" t="str">
        <f>IF('Student DATA Entry'!A43="","",'Student DATA Entry'!A43)</f>
        <v/>
      </c>
      <c r="C48" s="19" t="str">
        <f>IF('Student DATA Entry'!B43="","",'Student DATA Entry'!B43)</f>
        <v/>
      </c>
      <c r="D48" s="20" t="str">
        <f>IF('Student DATA Entry'!G43="","",'Student DATA Entry'!G43)</f>
        <v/>
      </c>
      <c r="E48" s="21" t="str">
        <f>IF('Student DATA Entry'!C43="","",'Student DATA Entry'!C43)</f>
        <v/>
      </c>
      <c r="F48" s="21" t="str">
        <f>IF('Student DATA Entry'!D43="","",'Student DATA Entry'!D43)</f>
        <v/>
      </c>
      <c r="G48" s="21" t="str">
        <f>IF('Student DATA Entry'!E43="","",'Student DATA Entry'!E43)</f>
        <v/>
      </c>
      <c r="H48" s="19" t="str">
        <f>IF('Student DATA Entry'!H43="","",'Student DATA Entry'!H43)</f>
        <v/>
      </c>
      <c r="I48" s="19" t="str">
        <f>IF('Student DATA Entry'!F43="","",'Student DATA Entry'!F43)</f>
        <v/>
      </c>
      <c r="J48" s="290"/>
      <c r="K48" s="290"/>
      <c r="L48" s="290"/>
      <c r="M48" s="291"/>
      <c r="N48" s="272"/>
      <c r="O48" s="290"/>
      <c r="P48" s="290"/>
      <c r="Q48" s="290"/>
      <c r="R48" s="291"/>
      <c r="S48" s="272"/>
      <c r="T48" s="472"/>
      <c r="U48" s="273" t="str">
        <f t="shared" si="0"/>
        <v/>
      </c>
      <c r="V48" s="290"/>
      <c r="W48" s="290"/>
      <c r="X48" s="290"/>
      <c r="Y48" s="291"/>
      <c r="Z48" s="291"/>
      <c r="AA48" s="272"/>
      <c r="AB48" s="272"/>
      <c r="AC48" s="472"/>
      <c r="AD48" s="273" t="str">
        <f t="shared" si="1"/>
        <v/>
      </c>
      <c r="AE48" s="290"/>
      <c r="AF48" s="290"/>
      <c r="AG48" s="290"/>
      <c r="AH48" s="291"/>
      <c r="AI48" s="291"/>
      <c r="AJ48" s="272"/>
      <c r="AK48" s="272"/>
      <c r="AL48" s="472"/>
      <c r="AM48" s="273" t="str">
        <f t="shared" si="2"/>
        <v/>
      </c>
      <c r="AN48" s="290"/>
      <c r="AO48" s="290"/>
      <c r="AP48" s="290"/>
      <c r="AQ48" s="291"/>
      <c r="AR48" s="291"/>
      <c r="AS48" s="272"/>
      <c r="AT48" s="272"/>
      <c r="AU48" s="472"/>
      <c r="AV48" s="273" t="str">
        <f t="shared" si="3"/>
        <v/>
      </c>
      <c r="AW48" s="290"/>
      <c r="AX48" s="290"/>
      <c r="AY48" s="290"/>
      <c r="AZ48" s="291"/>
      <c r="BA48" s="291"/>
      <c r="BB48" s="272"/>
      <c r="BC48" s="272"/>
      <c r="BD48" s="463"/>
      <c r="BE48" s="463"/>
      <c r="BF48" s="463"/>
      <c r="BG48" s="18"/>
    </row>
    <row r="49" spans="1:59" ht="24.95" customHeight="1">
      <c r="A49" s="473">
        <v>42</v>
      </c>
      <c r="B49" s="19" t="str">
        <f>IF('Student DATA Entry'!A44="","",'Student DATA Entry'!A44)</f>
        <v/>
      </c>
      <c r="C49" s="19" t="str">
        <f>IF('Student DATA Entry'!B44="","",'Student DATA Entry'!B44)</f>
        <v/>
      </c>
      <c r="D49" s="20" t="str">
        <f>IF('Student DATA Entry'!G44="","",'Student DATA Entry'!G44)</f>
        <v/>
      </c>
      <c r="E49" s="21" t="str">
        <f>IF('Student DATA Entry'!C44="","",'Student DATA Entry'!C44)</f>
        <v/>
      </c>
      <c r="F49" s="21" t="str">
        <f>IF('Student DATA Entry'!D44="","",'Student DATA Entry'!D44)</f>
        <v/>
      </c>
      <c r="G49" s="21" t="str">
        <f>IF('Student DATA Entry'!E44="","",'Student DATA Entry'!E44)</f>
        <v/>
      </c>
      <c r="H49" s="19" t="str">
        <f>IF('Student DATA Entry'!H44="","",'Student DATA Entry'!H44)</f>
        <v/>
      </c>
      <c r="I49" s="19" t="str">
        <f>IF('Student DATA Entry'!F44="","",'Student DATA Entry'!F44)</f>
        <v/>
      </c>
      <c r="J49" s="290"/>
      <c r="K49" s="290"/>
      <c r="L49" s="290"/>
      <c r="M49" s="291"/>
      <c r="N49" s="272"/>
      <c r="O49" s="290"/>
      <c r="P49" s="290"/>
      <c r="Q49" s="290"/>
      <c r="R49" s="291"/>
      <c r="S49" s="272"/>
      <c r="T49" s="472"/>
      <c r="U49" s="273" t="str">
        <f t="shared" si="0"/>
        <v/>
      </c>
      <c r="V49" s="290"/>
      <c r="W49" s="290"/>
      <c r="X49" s="290"/>
      <c r="Y49" s="291"/>
      <c r="Z49" s="291"/>
      <c r="AA49" s="272"/>
      <c r="AB49" s="272"/>
      <c r="AC49" s="472"/>
      <c r="AD49" s="273" t="str">
        <f t="shared" si="1"/>
        <v/>
      </c>
      <c r="AE49" s="290"/>
      <c r="AF49" s="290"/>
      <c r="AG49" s="290"/>
      <c r="AH49" s="291"/>
      <c r="AI49" s="291"/>
      <c r="AJ49" s="272"/>
      <c r="AK49" s="272"/>
      <c r="AL49" s="472"/>
      <c r="AM49" s="273" t="str">
        <f t="shared" si="2"/>
        <v/>
      </c>
      <c r="AN49" s="290"/>
      <c r="AO49" s="290"/>
      <c r="AP49" s="290"/>
      <c r="AQ49" s="291"/>
      <c r="AR49" s="291"/>
      <c r="AS49" s="272"/>
      <c r="AT49" s="272"/>
      <c r="AU49" s="472"/>
      <c r="AV49" s="273" t="str">
        <f t="shared" si="3"/>
        <v/>
      </c>
      <c r="AW49" s="290"/>
      <c r="AX49" s="290"/>
      <c r="AY49" s="290"/>
      <c r="AZ49" s="291"/>
      <c r="BA49" s="291"/>
      <c r="BB49" s="272"/>
      <c r="BC49" s="272"/>
      <c r="BD49" s="463"/>
      <c r="BE49" s="463"/>
      <c r="BF49" s="463"/>
      <c r="BG49" s="18"/>
    </row>
    <row r="50" spans="1:59" ht="24.95" customHeight="1">
      <c r="A50" s="23">
        <v>43</v>
      </c>
      <c r="B50" s="19" t="str">
        <f>IF('Student DATA Entry'!A45="","",'Student DATA Entry'!A45)</f>
        <v/>
      </c>
      <c r="C50" s="19" t="str">
        <f>IF('Student DATA Entry'!B45="","",'Student DATA Entry'!B45)</f>
        <v/>
      </c>
      <c r="D50" s="20" t="str">
        <f>IF('Student DATA Entry'!G45="","",'Student DATA Entry'!G45)</f>
        <v/>
      </c>
      <c r="E50" s="21" t="str">
        <f>IF('Student DATA Entry'!C45="","",'Student DATA Entry'!C45)</f>
        <v/>
      </c>
      <c r="F50" s="21" t="str">
        <f>IF('Student DATA Entry'!D45="","",'Student DATA Entry'!D45)</f>
        <v/>
      </c>
      <c r="G50" s="21" t="str">
        <f>IF('Student DATA Entry'!E45="","",'Student DATA Entry'!E45)</f>
        <v/>
      </c>
      <c r="H50" s="19" t="str">
        <f>IF('Student DATA Entry'!H45="","",'Student DATA Entry'!H45)</f>
        <v/>
      </c>
      <c r="I50" s="19" t="str">
        <f>IF('Student DATA Entry'!F45="","",'Student DATA Entry'!F45)</f>
        <v/>
      </c>
      <c r="J50" s="290"/>
      <c r="K50" s="290"/>
      <c r="L50" s="290"/>
      <c r="M50" s="291"/>
      <c r="N50" s="272"/>
      <c r="O50" s="290"/>
      <c r="P50" s="290"/>
      <c r="Q50" s="290"/>
      <c r="R50" s="291"/>
      <c r="S50" s="272"/>
      <c r="T50" s="472"/>
      <c r="U50" s="273" t="str">
        <f t="shared" si="0"/>
        <v/>
      </c>
      <c r="V50" s="290"/>
      <c r="W50" s="290"/>
      <c r="X50" s="290"/>
      <c r="Y50" s="291"/>
      <c r="Z50" s="291"/>
      <c r="AA50" s="272"/>
      <c r="AB50" s="272"/>
      <c r="AC50" s="472"/>
      <c r="AD50" s="273" t="str">
        <f t="shared" si="1"/>
        <v/>
      </c>
      <c r="AE50" s="290"/>
      <c r="AF50" s="290"/>
      <c r="AG50" s="290"/>
      <c r="AH50" s="291"/>
      <c r="AI50" s="291"/>
      <c r="AJ50" s="272"/>
      <c r="AK50" s="272"/>
      <c r="AL50" s="472"/>
      <c r="AM50" s="273" t="str">
        <f t="shared" si="2"/>
        <v/>
      </c>
      <c r="AN50" s="290"/>
      <c r="AO50" s="290"/>
      <c r="AP50" s="290"/>
      <c r="AQ50" s="291"/>
      <c r="AR50" s="291"/>
      <c r="AS50" s="272"/>
      <c r="AT50" s="272"/>
      <c r="AU50" s="472"/>
      <c r="AV50" s="273" t="str">
        <f t="shared" si="3"/>
        <v/>
      </c>
      <c r="AW50" s="290"/>
      <c r="AX50" s="290"/>
      <c r="AY50" s="290"/>
      <c r="AZ50" s="291"/>
      <c r="BA50" s="291"/>
      <c r="BB50" s="272"/>
      <c r="BC50" s="272"/>
      <c r="BD50" s="463"/>
      <c r="BE50" s="463"/>
      <c r="BF50" s="463"/>
      <c r="BG50" s="18"/>
    </row>
    <row r="51" spans="1:59" ht="24.95" customHeight="1">
      <c r="A51" s="473">
        <v>44</v>
      </c>
      <c r="B51" s="19" t="str">
        <f>IF('Student DATA Entry'!A46="","",'Student DATA Entry'!A46)</f>
        <v/>
      </c>
      <c r="C51" s="19" t="str">
        <f>IF('Student DATA Entry'!B46="","",'Student DATA Entry'!B46)</f>
        <v/>
      </c>
      <c r="D51" s="20" t="str">
        <f>IF('Student DATA Entry'!G46="","",'Student DATA Entry'!G46)</f>
        <v/>
      </c>
      <c r="E51" s="21" t="str">
        <f>IF('Student DATA Entry'!C46="","",'Student DATA Entry'!C46)</f>
        <v/>
      </c>
      <c r="F51" s="21" t="str">
        <f>IF('Student DATA Entry'!D46="","",'Student DATA Entry'!D46)</f>
        <v/>
      </c>
      <c r="G51" s="21" t="str">
        <f>IF('Student DATA Entry'!E46="","",'Student DATA Entry'!E46)</f>
        <v/>
      </c>
      <c r="H51" s="19" t="str">
        <f>IF('Student DATA Entry'!H46="","",'Student DATA Entry'!H46)</f>
        <v/>
      </c>
      <c r="I51" s="19" t="str">
        <f>IF('Student DATA Entry'!F46="","",'Student DATA Entry'!F46)</f>
        <v/>
      </c>
      <c r="J51" s="290"/>
      <c r="K51" s="290"/>
      <c r="L51" s="290"/>
      <c r="M51" s="291"/>
      <c r="N51" s="272"/>
      <c r="O51" s="290"/>
      <c r="P51" s="290"/>
      <c r="Q51" s="290"/>
      <c r="R51" s="291"/>
      <c r="S51" s="272"/>
      <c r="T51" s="472"/>
      <c r="U51" s="273" t="str">
        <f t="shared" si="0"/>
        <v/>
      </c>
      <c r="V51" s="290"/>
      <c r="W51" s="290"/>
      <c r="X51" s="290"/>
      <c r="Y51" s="291"/>
      <c r="Z51" s="291"/>
      <c r="AA51" s="272"/>
      <c r="AB51" s="272"/>
      <c r="AC51" s="472"/>
      <c r="AD51" s="273" t="str">
        <f t="shared" si="1"/>
        <v/>
      </c>
      <c r="AE51" s="290"/>
      <c r="AF51" s="290"/>
      <c r="AG51" s="290"/>
      <c r="AH51" s="291"/>
      <c r="AI51" s="291"/>
      <c r="AJ51" s="272"/>
      <c r="AK51" s="272"/>
      <c r="AL51" s="472"/>
      <c r="AM51" s="273" t="str">
        <f t="shared" si="2"/>
        <v/>
      </c>
      <c r="AN51" s="290"/>
      <c r="AO51" s="290"/>
      <c r="AP51" s="290"/>
      <c r="AQ51" s="291"/>
      <c r="AR51" s="291"/>
      <c r="AS51" s="272"/>
      <c r="AT51" s="272"/>
      <c r="AU51" s="472"/>
      <c r="AV51" s="273" t="str">
        <f t="shared" si="3"/>
        <v/>
      </c>
      <c r="AW51" s="290"/>
      <c r="AX51" s="290"/>
      <c r="AY51" s="290"/>
      <c r="AZ51" s="291"/>
      <c r="BA51" s="291"/>
      <c r="BB51" s="272"/>
      <c r="BC51" s="272"/>
      <c r="BD51" s="463"/>
      <c r="BE51" s="463"/>
      <c r="BF51" s="463"/>
      <c r="BG51" s="18"/>
    </row>
    <row r="52" spans="1:59" ht="24.95" customHeight="1">
      <c r="A52" s="23">
        <v>45</v>
      </c>
      <c r="B52" s="19" t="str">
        <f>IF('Student DATA Entry'!A47="","",'Student DATA Entry'!A47)</f>
        <v/>
      </c>
      <c r="C52" s="19" t="str">
        <f>IF('Student DATA Entry'!B47="","",'Student DATA Entry'!B47)</f>
        <v/>
      </c>
      <c r="D52" s="20" t="str">
        <f>IF('Student DATA Entry'!G47="","",'Student DATA Entry'!G47)</f>
        <v/>
      </c>
      <c r="E52" s="21" t="str">
        <f>IF('Student DATA Entry'!C47="","",'Student DATA Entry'!C47)</f>
        <v/>
      </c>
      <c r="F52" s="21" t="str">
        <f>IF('Student DATA Entry'!D47="","",'Student DATA Entry'!D47)</f>
        <v/>
      </c>
      <c r="G52" s="21" t="str">
        <f>IF('Student DATA Entry'!E47="","",'Student DATA Entry'!E47)</f>
        <v/>
      </c>
      <c r="H52" s="19" t="str">
        <f>IF('Student DATA Entry'!H47="","",'Student DATA Entry'!H47)</f>
        <v/>
      </c>
      <c r="I52" s="19" t="str">
        <f>IF('Student DATA Entry'!F47="","",'Student DATA Entry'!F47)</f>
        <v/>
      </c>
      <c r="J52" s="290"/>
      <c r="K52" s="290"/>
      <c r="L52" s="290"/>
      <c r="M52" s="291"/>
      <c r="N52" s="272"/>
      <c r="O52" s="290"/>
      <c r="P52" s="290"/>
      <c r="Q52" s="290"/>
      <c r="R52" s="291"/>
      <c r="S52" s="272"/>
      <c r="T52" s="472"/>
      <c r="U52" s="273" t="str">
        <f t="shared" si="0"/>
        <v/>
      </c>
      <c r="V52" s="290"/>
      <c r="W52" s="290"/>
      <c r="X52" s="290"/>
      <c r="Y52" s="291"/>
      <c r="Z52" s="291"/>
      <c r="AA52" s="272"/>
      <c r="AB52" s="272"/>
      <c r="AC52" s="472"/>
      <c r="AD52" s="273" t="str">
        <f t="shared" si="1"/>
        <v/>
      </c>
      <c r="AE52" s="290"/>
      <c r="AF52" s="290"/>
      <c r="AG52" s="290"/>
      <c r="AH52" s="291"/>
      <c r="AI52" s="291"/>
      <c r="AJ52" s="272"/>
      <c r="AK52" s="272"/>
      <c r="AL52" s="472"/>
      <c r="AM52" s="273" t="str">
        <f t="shared" si="2"/>
        <v/>
      </c>
      <c r="AN52" s="290"/>
      <c r="AO52" s="290"/>
      <c r="AP52" s="290"/>
      <c r="AQ52" s="291"/>
      <c r="AR52" s="291"/>
      <c r="AS52" s="272"/>
      <c r="AT52" s="272"/>
      <c r="AU52" s="472"/>
      <c r="AV52" s="273" t="str">
        <f t="shared" si="3"/>
        <v/>
      </c>
      <c r="AW52" s="290"/>
      <c r="AX52" s="290"/>
      <c r="AY52" s="290"/>
      <c r="AZ52" s="291"/>
      <c r="BA52" s="291"/>
      <c r="BB52" s="272"/>
      <c r="BC52" s="272"/>
      <c r="BD52" s="463"/>
      <c r="BE52" s="463"/>
      <c r="BF52" s="463"/>
      <c r="BG52" s="18"/>
    </row>
    <row r="53" spans="1:59" ht="24.95" customHeight="1">
      <c r="A53" s="473">
        <v>46</v>
      </c>
      <c r="B53" s="19" t="str">
        <f>IF('Student DATA Entry'!A48="","",'Student DATA Entry'!A48)</f>
        <v/>
      </c>
      <c r="C53" s="19" t="str">
        <f>IF('Student DATA Entry'!B48="","",'Student DATA Entry'!B48)</f>
        <v/>
      </c>
      <c r="D53" s="20" t="str">
        <f>IF('Student DATA Entry'!G48="","",'Student DATA Entry'!G48)</f>
        <v/>
      </c>
      <c r="E53" s="21" t="str">
        <f>IF('Student DATA Entry'!C48="","",'Student DATA Entry'!C48)</f>
        <v/>
      </c>
      <c r="F53" s="21" t="str">
        <f>IF('Student DATA Entry'!D48="","",'Student DATA Entry'!D48)</f>
        <v/>
      </c>
      <c r="G53" s="21" t="str">
        <f>IF('Student DATA Entry'!E48="","",'Student DATA Entry'!E48)</f>
        <v/>
      </c>
      <c r="H53" s="19" t="str">
        <f>IF('Student DATA Entry'!H48="","",'Student DATA Entry'!H48)</f>
        <v/>
      </c>
      <c r="I53" s="19" t="str">
        <f>IF('Student DATA Entry'!F48="","",'Student DATA Entry'!F48)</f>
        <v/>
      </c>
      <c r="J53" s="290"/>
      <c r="K53" s="290"/>
      <c r="L53" s="290"/>
      <c r="M53" s="291"/>
      <c r="N53" s="272"/>
      <c r="O53" s="290"/>
      <c r="P53" s="290"/>
      <c r="Q53" s="290"/>
      <c r="R53" s="291"/>
      <c r="S53" s="272"/>
      <c r="T53" s="472"/>
      <c r="U53" s="273" t="str">
        <f t="shared" si="0"/>
        <v/>
      </c>
      <c r="V53" s="290"/>
      <c r="W53" s="290"/>
      <c r="X53" s="290"/>
      <c r="Y53" s="291"/>
      <c r="Z53" s="291"/>
      <c r="AA53" s="272"/>
      <c r="AB53" s="272"/>
      <c r="AC53" s="472"/>
      <c r="AD53" s="273" t="str">
        <f t="shared" si="1"/>
        <v/>
      </c>
      <c r="AE53" s="290"/>
      <c r="AF53" s="290"/>
      <c r="AG53" s="290"/>
      <c r="AH53" s="291"/>
      <c r="AI53" s="291"/>
      <c r="AJ53" s="272"/>
      <c r="AK53" s="272"/>
      <c r="AL53" s="472"/>
      <c r="AM53" s="273" t="str">
        <f t="shared" si="2"/>
        <v/>
      </c>
      <c r="AN53" s="290"/>
      <c r="AO53" s="290"/>
      <c r="AP53" s="290"/>
      <c r="AQ53" s="291"/>
      <c r="AR53" s="291"/>
      <c r="AS53" s="272"/>
      <c r="AT53" s="272"/>
      <c r="AU53" s="472"/>
      <c r="AV53" s="273" t="str">
        <f t="shared" si="3"/>
        <v/>
      </c>
      <c r="AW53" s="290"/>
      <c r="AX53" s="290"/>
      <c r="AY53" s="290"/>
      <c r="AZ53" s="291"/>
      <c r="BA53" s="291"/>
      <c r="BB53" s="272"/>
      <c r="BC53" s="272"/>
      <c r="BD53" s="463"/>
      <c r="BE53" s="463"/>
      <c r="BF53" s="463"/>
      <c r="BG53" s="18"/>
    </row>
    <row r="54" spans="1:59" ht="24.95" customHeight="1">
      <c r="A54" s="23">
        <v>47</v>
      </c>
      <c r="B54" s="19" t="str">
        <f>IF('Student DATA Entry'!A49="","",'Student DATA Entry'!A49)</f>
        <v/>
      </c>
      <c r="C54" s="19" t="str">
        <f>IF('Student DATA Entry'!B49="","",'Student DATA Entry'!B49)</f>
        <v/>
      </c>
      <c r="D54" s="20" t="str">
        <f>IF('Student DATA Entry'!G49="","",'Student DATA Entry'!G49)</f>
        <v/>
      </c>
      <c r="E54" s="21" t="str">
        <f>IF('Student DATA Entry'!C49="","",'Student DATA Entry'!C49)</f>
        <v/>
      </c>
      <c r="F54" s="21" t="str">
        <f>IF('Student DATA Entry'!D49="","",'Student DATA Entry'!D49)</f>
        <v/>
      </c>
      <c r="G54" s="21" t="str">
        <f>IF('Student DATA Entry'!E49="","",'Student DATA Entry'!E49)</f>
        <v/>
      </c>
      <c r="H54" s="19" t="str">
        <f>IF('Student DATA Entry'!H49="","",'Student DATA Entry'!H49)</f>
        <v/>
      </c>
      <c r="I54" s="19" t="str">
        <f>IF('Student DATA Entry'!F49="","",'Student DATA Entry'!F49)</f>
        <v/>
      </c>
      <c r="J54" s="290"/>
      <c r="K54" s="290"/>
      <c r="L54" s="290"/>
      <c r="M54" s="291"/>
      <c r="N54" s="272"/>
      <c r="O54" s="290"/>
      <c r="P54" s="290"/>
      <c r="Q54" s="290"/>
      <c r="R54" s="291"/>
      <c r="S54" s="272"/>
      <c r="T54" s="472"/>
      <c r="U54" s="273" t="str">
        <f t="shared" si="0"/>
        <v/>
      </c>
      <c r="V54" s="290"/>
      <c r="W54" s="290"/>
      <c r="X54" s="290"/>
      <c r="Y54" s="291"/>
      <c r="Z54" s="291"/>
      <c r="AA54" s="272"/>
      <c r="AB54" s="272"/>
      <c r="AC54" s="472"/>
      <c r="AD54" s="273" t="str">
        <f t="shared" si="1"/>
        <v/>
      </c>
      <c r="AE54" s="290"/>
      <c r="AF54" s="290"/>
      <c r="AG54" s="290"/>
      <c r="AH54" s="291"/>
      <c r="AI54" s="291"/>
      <c r="AJ54" s="272"/>
      <c r="AK54" s="272"/>
      <c r="AL54" s="472"/>
      <c r="AM54" s="273" t="str">
        <f t="shared" si="2"/>
        <v/>
      </c>
      <c r="AN54" s="290"/>
      <c r="AO54" s="290"/>
      <c r="AP54" s="290"/>
      <c r="AQ54" s="291"/>
      <c r="AR54" s="291"/>
      <c r="AS54" s="272"/>
      <c r="AT54" s="272"/>
      <c r="AU54" s="472"/>
      <c r="AV54" s="273" t="str">
        <f t="shared" si="3"/>
        <v/>
      </c>
      <c r="AW54" s="290"/>
      <c r="AX54" s="290"/>
      <c r="AY54" s="290"/>
      <c r="AZ54" s="291"/>
      <c r="BA54" s="291"/>
      <c r="BB54" s="272"/>
      <c r="BC54" s="272"/>
      <c r="BD54" s="463"/>
      <c r="BE54" s="463"/>
      <c r="BF54" s="463"/>
      <c r="BG54" s="18"/>
    </row>
    <row r="55" spans="1:59" ht="24.95" customHeight="1">
      <c r="A55" s="473">
        <v>48</v>
      </c>
      <c r="B55" s="19" t="str">
        <f>IF('Student DATA Entry'!A50="","",'Student DATA Entry'!A50)</f>
        <v/>
      </c>
      <c r="C55" s="19" t="str">
        <f>IF('Student DATA Entry'!B50="","",'Student DATA Entry'!B50)</f>
        <v/>
      </c>
      <c r="D55" s="20" t="str">
        <f>IF('Student DATA Entry'!G50="","",'Student DATA Entry'!G50)</f>
        <v/>
      </c>
      <c r="E55" s="21" t="str">
        <f>IF('Student DATA Entry'!C50="","",'Student DATA Entry'!C50)</f>
        <v/>
      </c>
      <c r="F55" s="21" t="str">
        <f>IF('Student DATA Entry'!D50="","",'Student DATA Entry'!D50)</f>
        <v/>
      </c>
      <c r="G55" s="21" t="str">
        <f>IF('Student DATA Entry'!E50="","",'Student DATA Entry'!E50)</f>
        <v/>
      </c>
      <c r="H55" s="19" t="str">
        <f>IF('Student DATA Entry'!H50="","",'Student DATA Entry'!H50)</f>
        <v/>
      </c>
      <c r="I55" s="19" t="str">
        <f>IF('Student DATA Entry'!F50="","",'Student DATA Entry'!F50)</f>
        <v/>
      </c>
      <c r="J55" s="290"/>
      <c r="K55" s="290"/>
      <c r="L55" s="290"/>
      <c r="M55" s="291"/>
      <c r="N55" s="272"/>
      <c r="O55" s="290"/>
      <c r="P55" s="290"/>
      <c r="Q55" s="290"/>
      <c r="R55" s="291"/>
      <c r="S55" s="272"/>
      <c r="T55" s="472"/>
      <c r="U55" s="273" t="str">
        <f t="shared" si="0"/>
        <v/>
      </c>
      <c r="V55" s="290"/>
      <c r="W55" s="290"/>
      <c r="X55" s="290"/>
      <c r="Y55" s="291"/>
      <c r="Z55" s="291"/>
      <c r="AA55" s="272"/>
      <c r="AB55" s="272"/>
      <c r="AC55" s="472"/>
      <c r="AD55" s="273" t="str">
        <f t="shared" si="1"/>
        <v/>
      </c>
      <c r="AE55" s="290"/>
      <c r="AF55" s="290"/>
      <c r="AG55" s="290"/>
      <c r="AH55" s="291"/>
      <c r="AI55" s="291"/>
      <c r="AJ55" s="272"/>
      <c r="AK55" s="272"/>
      <c r="AL55" s="472"/>
      <c r="AM55" s="273" t="str">
        <f t="shared" si="2"/>
        <v/>
      </c>
      <c r="AN55" s="290"/>
      <c r="AO55" s="290"/>
      <c r="AP55" s="290"/>
      <c r="AQ55" s="291"/>
      <c r="AR55" s="291"/>
      <c r="AS55" s="272"/>
      <c r="AT55" s="272"/>
      <c r="AU55" s="472"/>
      <c r="AV55" s="273" t="str">
        <f t="shared" si="3"/>
        <v/>
      </c>
      <c r="AW55" s="290"/>
      <c r="AX55" s="290"/>
      <c r="AY55" s="290"/>
      <c r="AZ55" s="291"/>
      <c r="BA55" s="291"/>
      <c r="BB55" s="272"/>
      <c r="BC55" s="272"/>
      <c r="BD55" s="463"/>
      <c r="BE55" s="463"/>
      <c r="BF55" s="463"/>
      <c r="BG55" s="18"/>
    </row>
    <row r="56" spans="1:59" ht="24.95" customHeight="1">
      <c r="A56" s="23">
        <v>49</v>
      </c>
      <c r="B56" s="19" t="str">
        <f>IF('Student DATA Entry'!A51="","",'Student DATA Entry'!A51)</f>
        <v/>
      </c>
      <c r="C56" s="19" t="str">
        <f>IF('Student DATA Entry'!B51="","",'Student DATA Entry'!B51)</f>
        <v/>
      </c>
      <c r="D56" s="20" t="str">
        <f>IF('Student DATA Entry'!G51="","",'Student DATA Entry'!G51)</f>
        <v/>
      </c>
      <c r="E56" s="21" t="str">
        <f>IF('Student DATA Entry'!C51="","",'Student DATA Entry'!C51)</f>
        <v/>
      </c>
      <c r="F56" s="21" t="str">
        <f>IF('Student DATA Entry'!D51="","",'Student DATA Entry'!D51)</f>
        <v/>
      </c>
      <c r="G56" s="21" t="str">
        <f>IF('Student DATA Entry'!E51="","",'Student DATA Entry'!E51)</f>
        <v/>
      </c>
      <c r="H56" s="19" t="str">
        <f>IF('Student DATA Entry'!H51="","",'Student DATA Entry'!H51)</f>
        <v/>
      </c>
      <c r="I56" s="19" t="str">
        <f>IF('Student DATA Entry'!F51="","",'Student DATA Entry'!F51)</f>
        <v/>
      </c>
      <c r="J56" s="290"/>
      <c r="K56" s="290"/>
      <c r="L56" s="290"/>
      <c r="M56" s="291"/>
      <c r="N56" s="272"/>
      <c r="O56" s="290"/>
      <c r="P56" s="290"/>
      <c r="Q56" s="290"/>
      <c r="R56" s="291"/>
      <c r="S56" s="272"/>
      <c r="T56" s="472"/>
      <c r="U56" s="273" t="str">
        <f t="shared" si="0"/>
        <v/>
      </c>
      <c r="V56" s="290"/>
      <c r="W56" s="290"/>
      <c r="X56" s="290"/>
      <c r="Y56" s="291"/>
      <c r="Z56" s="291"/>
      <c r="AA56" s="272"/>
      <c r="AB56" s="272"/>
      <c r="AC56" s="472"/>
      <c r="AD56" s="273" t="str">
        <f t="shared" si="1"/>
        <v/>
      </c>
      <c r="AE56" s="290"/>
      <c r="AF56" s="290"/>
      <c r="AG56" s="290"/>
      <c r="AH56" s="291"/>
      <c r="AI56" s="291"/>
      <c r="AJ56" s="272"/>
      <c r="AK56" s="272"/>
      <c r="AL56" s="472"/>
      <c r="AM56" s="273" t="str">
        <f t="shared" si="2"/>
        <v/>
      </c>
      <c r="AN56" s="290"/>
      <c r="AO56" s="290"/>
      <c r="AP56" s="290"/>
      <c r="AQ56" s="291"/>
      <c r="AR56" s="291"/>
      <c r="AS56" s="272"/>
      <c r="AT56" s="272"/>
      <c r="AU56" s="472"/>
      <c r="AV56" s="273" t="str">
        <f t="shared" si="3"/>
        <v/>
      </c>
      <c r="AW56" s="290"/>
      <c r="AX56" s="290"/>
      <c r="AY56" s="290"/>
      <c r="AZ56" s="291"/>
      <c r="BA56" s="291"/>
      <c r="BB56" s="272"/>
      <c r="BC56" s="272"/>
      <c r="BD56" s="463"/>
      <c r="BE56" s="463"/>
      <c r="BF56" s="463"/>
      <c r="BG56" s="18"/>
    </row>
    <row r="57" spans="1:59" ht="24.95" customHeight="1">
      <c r="A57" s="473">
        <v>50</v>
      </c>
      <c r="B57" s="19" t="str">
        <f>IF('Student DATA Entry'!A52="","",'Student DATA Entry'!A52)</f>
        <v/>
      </c>
      <c r="C57" s="19" t="str">
        <f>IF('Student DATA Entry'!B52="","",'Student DATA Entry'!B52)</f>
        <v/>
      </c>
      <c r="D57" s="20" t="str">
        <f>IF('Student DATA Entry'!G52="","",'Student DATA Entry'!G52)</f>
        <v/>
      </c>
      <c r="E57" s="21" t="str">
        <f>IF('Student DATA Entry'!C52="","",'Student DATA Entry'!C52)</f>
        <v/>
      </c>
      <c r="F57" s="21" t="str">
        <f>IF('Student DATA Entry'!D52="","",'Student DATA Entry'!D52)</f>
        <v/>
      </c>
      <c r="G57" s="21" t="str">
        <f>IF('Student DATA Entry'!E52="","",'Student DATA Entry'!E52)</f>
        <v/>
      </c>
      <c r="H57" s="19" t="str">
        <f>IF('Student DATA Entry'!H52="","",'Student DATA Entry'!H52)</f>
        <v/>
      </c>
      <c r="I57" s="19" t="str">
        <f>IF('Student DATA Entry'!F52="","",'Student DATA Entry'!F52)</f>
        <v/>
      </c>
      <c r="J57" s="290"/>
      <c r="K57" s="290"/>
      <c r="L57" s="290"/>
      <c r="M57" s="291"/>
      <c r="N57" s="272"/>
      <c r="O57" s="290"/>
      <c r="P57" s="290"/>
      <c r="Q57" s="290"/>
      <c r="R57" s="291"/>
      <c r="S57" s="272"/>
      <c r="T57" s="472"/>
      <c r="U57" s="273" t="str">
        <f t="shared" si="0"/>
        <v/>
      </c>
      <c r="V57" s="290"/>
      <c r="W57" s="290"/>
      <c r="X57" s="290"/>
      <c r="Y57" s="291"/>
      <c r="Z57" s="291"/>
      <c r="AA57" s="272"/>
      <c r="AB57" s="272"/>
      <c r="AC57" s="472"/>
      <c r="AD57" s="273" t="str">
        <f t="shared" si="1"/>
        <v/>
      </c>
      <c r="AE57" s="290"/>
      <c r="AF57" s="290"/>
      <c r="AG57" s="290"/>
      <c r="AH57" s="291"/>
      <c r="AI57" s="291"/>
      <c r="AJ57" s="272"/>
      <c r="AK57" s="272"/>
      <c r="AL57" s="472"/>
      <c r="AM57" s="273" t="str">
        <f t="shared" si="2"/>
        <v/>
      </c>
      <c r="AN57" s="290"/>
      <c r="AO57" s="290"/>
      <c r="AP57" s="290"/>
      <c r="AQ57" s="291"/>
      <c r="AR57" s="291"/>
      <c r="AS57" s="272"/>
      <c r="AT57" s="272"/>
      <c r="AU57" s="472"/>
      <c r="AV57" s="273" t="str">
        <f t="shared" si="3"/>
        <v/>
      </c>
      <c r="AW57" s="290"/>
      <c r="AX57" s="290"/>
      <c r="AY57" s="290"/>
      <c r="AZ57" s="291"/>
      <c r="BA57" s="291"/>
      <c r="BB57" s="272"/>
      <c r="BC57" s="272"/>
      <c r="BD57" s="463"/>
      <c r="BE57" s="463"/>
      <c r="BF57" s="463"/>
      <c r="BG57" s="18"/>
    </row>
    <row r="58" spans="1:59" ht="24.95" customHeight="1">
      <c r="A58" s="23">
        <v>51</v>
      </c>
      <c r="B58" s="19" t="str">
        <f>IF('Student DATA Entry'!A53="","",'Student DATA Entry'!A53)</f>
        <v/>
      </c>
      <c r="C58" s="19" t="str">
        <f>IF('Student DATA Entry'!B53="","",'Student DATA Entry'!B53)</f>
        <v/>
      </c>
      <c r="D58" s="20" t="str">
        <f>IF('Student DATA Entry'!G53="","",'Student DATA Entry'!G53)</f>
        <v/>
      </c>
      <c r="E58" s="21" t="str">
        <f>IF('Student DATA Entry'!C53="","",'Student DATA Entry'!C53)</f>
        <v/>
      </c>
      <c r="F58" s="21" t="str">
        <f>IF('Student DATA Entry'!D53="","",'Student DATA Entry'!D53)</f>
        <v/>
      </c>
      <c r="G58" s="21" t="str">
        <f>IF('Student DATA Entry'!E53="","",'Student DATA Entry'!E53)</f>
        <v/>
      </c>
      <c r="H58" s="19" t="str">
        <f>IF('Student DATA Entry'!H53="","",'Student DATA Entry'!H53)</f>
        <v/>
      </c>
      <c r="I58" s="19" t="str">
        <f>IF('Student DATA Entry'!F53="","",'Student DATA Entry'!F53)</f>
        <v/>
      </c>
      <c r="J58" s="290"/>
      <c r="K58" s="290"/>
      <c r="L58" s="290"/>
      <c r="M58" s="291"/>
      <c r="N58" s="272"/>
      <c r="O58" s="290"/>
      <c r="P58" s="290"/>
      <c r="Q58" s="290"/>
      <c r="R58" s="291"/>
      <c r="S58" s="272"/>
      <c r="T58" s="472"/>
      <c r="U58" s="273" t="str">
        <f t="shared" si="0"/>
        <v/>
      </c>
      <c r="V58" s="290"/>
      <c r="W58" s="290"/>
      <c r="X58" s="290"/>
      <c r="Y58" s="291"/>
      <c r="Z58" s="291"/>
      <c r="AA58" s="272"/>
      <c r="AB58" s="272"/>
      <c r="AC58" s="472"/>
      <c r="AD58" s="273" t="str">
        <f t="shared" si="1"/>
        <v/>
      </c>
      <c r="AE58" s="290"/>
      <c r="AF58" s="290"/>
      <c r="AG58" s="290"/>
      <c r="AH58" s="291"/>
      <c r="AI58" s="291"/>
      <c r="AJ58" s="272"/>
      <c r="AK58" s="272"/>
      <c r="AL58" s="472"/>
      <c r="AM58" s="273" t="str">
        <f t="shared" si="2"/>
        <v/>
      </c>
      <c r="AN58" s="290"/>
      <c r="AO58" s="290"/>
      <c r="AP58" s="290"/>
      <c r="AQ58" s="291"/>
      <c r="AR58" s="291"/>
      <c r="AS58" s="272"/>
      <c r="AT58" s="272"/>
      <c r="AU58" s="472"/>
      <c r="AV58" s="273" t="str">
        <f t="shared" si="3"/>
        <v/>
      </c>
      <c r="AW58" s="290"/>
      <c r="AX58" s="290"/>
      <c r="AY58" s="290"/>
      <c r="AZ58" s="291"/>
      <c r="BA58" s="291"/>
      <c r="BB58" s="272"/>
      <c r="BC58" s="272"/>
      <c r="BD58" s="463"/>
      <c r="BE58" s="463"/>
      <c r="BF58" s="463"/>
      <c r="BG58" s="18"/>
    </row>
    <row r="59" spans="1:59" ht="24.95" customHeight="1">
      <c r="A59" s="473">
        <v>52</v>
      </c>
      <c r="B59" s="19" t="str">
        <f>IF('Student DATA Entry'!A54="","",'Student DATA Entry'!A54)</f>
        <v/>
      </c>
      <c r="C59" s="19" t="str">
        <f>IF('Student DATA Entry'!B54="","",'Student DATA Entry'!B54)</f>
        <v/>
      </c>
      <c r="D59" s="20" t="str">
        <f>IF('Student DATA Entry'!G54="","",'Student DATA Entry'!G54)</f>
        <v/>
      </c>
      <c r="E59" s="21" t="str">
        <f>IF('Student DATA Entry'!C54="","",'Student DATA Entry'!C54)</f>
        <v/>
      </c>
      <c r="F59" s="21" t="str">
        <f>IF('Student DATA Entry'!D54="","",'Student DATA Entry'!D54)</f>
        <v/>
      </c>
      <c r="G59" s="21" t="str">
        <f>IF('Student DATA Entry'!E54="","",'Student DATA Entry'!E54)</f>
        <v/>
      </c>
      <c r="H59" s="19" t="str">
        <f>IF('Student DATA Entry'!H54="","",'Student DATA Entry'!H54)</f>
        <v/>
      </c>
      <c r="I59" s="19" t="str">
        <f>IF('Student DATA Entry'!F54="","",'Student DATA Entry'!F54)</f>
        <v/>
      </c>
      <c r="J59" s="290"/>
      <c r="K59" s="290"/>
      <c r="L59" s="290"/>
      <c r="M59" s="291"/>
      <c r="N59" s="272"/>
      <c r="O59" s="290"/>
      <c r="P59" s="290"/>
      <c r="Q59" s="290"/>
      <c r="R59" s="291"/>
      <c r="S59" s="272"/>
      <c r="T59" s="472"/>
      <c r="U59" s="273" t="str">
        <f t="shared" si="0"/>
        <v/>
      </c>
      <c r="V59" s="290"/>
      <c r="W59" s="290"/>
      <c r="X59" s="290"/>
      <c r="Y59" s="291"/>
      <c r="Z59" s="291"/>
      <c r="AA59" s="272"/>
      <c r="AB59" s="272"/>
      <c r="AC59" s="472"/>
      <c r="AD59" s="273" t="str">
        <f t="shared" si="1"/>
        <v/>
      </c>
      <c r="AE59" s="290"/>
      <c r="AF59" s="290"/>
      <c r="AG59" s="290"/>
      <c r="AH59" s="291"/>
      <c r="AI59" s="291"/>
      <c r="AJ59" s="272"/>
      <c r="AK59" s="272"/>
      <c r="AL59" s="472"/>
      <c r="AM59" s="273" t="str">
        <f t="shared" si="2"/>
        <v/>
      </c>
      <c r="AN59" s="290"/>
      <c r="AO59" s="290"/>
      <c r="AP59" s="290"/>
      <c r="AQ59" s="291"/>
      <c r="AR59" s="291"/>
      <c r="AS59" s="272"/>
      <c r="AT59" s="272"/>
      <c r="AU59" s="472"/>
      <c r="AV59" s="273" t="str">
        <f t="shared" si="3"/>
        <v/>
      </c>
      <c r="AW59" s="290"/>
      <c r="AX59" s="290"/>
      <c r="AY59" s="290"/>
      <c r="AZ59" s="291"/>
      <c r="BA59" s="291"/>
      <c r="BB59" s="272"/>
      <c r="BC59" s="272"/>
      <c r="BD59" s="463"/>
      <c r="BE59" s="463"/>
      <c r="BF59" s="463"/>
      <c r="BG59" s="18"/>
    </row>
    <row r="60" spans="1:59" ht="24.95" customHeight="1">
      <c r="A60" s="23">
        <v>53</v>
      </c>
      <c r="B60" s="19" t="str">
        <f>IF('Student DATA Entry'!A55="","",'Student DATA Entry'!A55)</f>
        <v/>
      </c>
      <c r="C60" s="19" t="str">
        <f>IF('Student DATA Entry'!B55="","",'Student DATA Entry'!B55)</f>
        <v/>
      </c>
      <c r="D60" s="20" t="str">
        <f>IF('Student DATA Entry'!G55="","",'Student DATA Entry'!G55)</f>
        <v/>
      </c>
      <c r="E60" s="21" t="str">
        <f>IF('Student DATA Entry'!C55="","",'Student DATA Entry'!C55)</f>
        <v/>
      </c>
      <c r="F60" s="21" t="str">
        <f>IF('Student DATA Entry'!D55="","",'Student DATA Entry'!D55)</f>
        <v/>
      </c>
      <c r="G60" s="21" t="str">
        <f>IF('Student DATA Entry'!E55="","",'Student DATA Entry'!E55)</f>
        <v/>
      </c>
      <c r="H60" s="19" t="str">
        <f>IF('Student DATA Entry'!H55="","",'Student DATA Entry'!H55)</f>
        <v/>
      </c>
      <c r="I60" s="19" t="str">
        <f>IF('Student DATA Entry'!F55="","",'Student DATA Entry'!F55)</f>
        <v/>
      </c>
      <c r="J60" s="290"/>
      <c r="K60" s="290"/>
      <c r="L60" s="290"/>
      <c r="M60" s="291"/>
      <c r="N60" s="272"/>
      <c r="O60" s="290"/>
      <c r="P60" s="290"/>
      <c r="Q60" s="290"/>
      <c r="R60" s="291"/>
      <c r="S60" s="272"/>
      <c r="T60" s="472"/>
      <c r="U60" s="273" t="str">
        <f t="shared" si="0"/>
        <v/>
      </c>
      <c r="V60" s="290"/>
      <c r="W60" s="290"/>
      <c r="X60" s="290"/>
      <c r="Y60" s="291"/>
      <c r="Z60" s="291"/>
      <c r="AA60" s="272"/>
      <c r="AB60" s="272"/>
      <c r="AC60" s="472"/>
      <c r="AD60" s="273" t="str">
        <f t="shared" si="1"/>
        <v/>
      </c>
      <c r="AE60" s="290"/>
      <c r="AF60" s="290"/>
      <c r="AG60" s="290"/>
      <c r="AH60" s="291"/>
      <c r="AI60" s="291"/>
      <c r="AJ60" s="272"/>
      <c r="AK60" s="272"/>
      <c r="AL60" s="472"/>
      <c r="AM60" s="273" t="str">
        <f t="shared" si="2"/>
        <v/>
      </c>
      <c r="AN60" s="290"/>
      <c r="AO60" s="290"/>
      <c r="AP60" s="290"/>
      <c r="AQ60" s="291"/>
      <c r="AR60" s="291"/>
      <c r="AS60" s="272"/>
      <c r="AT60" s="272"/>
      <c r="AU60" s="472"/>
      <c r="AV60" s="273" t="str">
        <f t="shared" si="3"/>
        <v/>
      </c>
      <c r="AW60" s="290"/>
      <c r="AX60" s="290"/>
      <c r="AY60" s="290"/>
      <c r="AZ60" s="291"/>
      <c r="BA60" s="291"/>
      <c r="BB60" s="272"/>
      <c r="BC60" s="272"/>
      <c r="BD60" s="463"/>
      <c r="BE60" s="463"/>
      <c r="BF60" s="463"/>
      <c r="BG60" s="18"/>
    </row>
    <row r="61" spans="1:59" ht="24.95" customHeight="1">
      <c r="A61" s="473">
        <v>54</v>
      </c>
      <c r="B61" s="19" t="str">
        <f>IF('Student DATA Entry'!A56="","",'Student DATA Entry'!A56)</f>
        <v/>
      </c>
      <c r="C61" s="19" t="str">
        <f>IF('Student DATA Entry'!B56="","",'Student DATA Entry'!B56)</f>
        <v/>
      </c>
      <c r="D61" s="20" t="str">
        <f>IF('Student DATA Entry'!G56="","",'Student DATA Entry'!G56)</f>
        <v/>
      </c>
      <c r="E61" s="21" t="str">
        <f>IF('Student DATA Entry'!C56="","",'Student DATA Entry'!C56)</f>
        <v/>
      </c>
      <c r="F61" s="21" t="str">
        <f>IF('Student DATA Entry'!D56="","",'Student DATA Entry'!D56)</f>
        <v/>
      </c>
      <c r="G61" s="21" t="str">
        <f>IF('Student DATA Entry'!E56="","",'Student DATA Entry'!E56)</f>
        <v/>
      </c>
      <c r="H61" s="19" t="str">
        <f>IF('Student DATA Entry'!H56="","",'Student DATA Entry'!H56)</f>
        <v/>
      </c>
      <c r="I61" s="19" t="str">
        <f>IF('Student DATA Entry'!F56="","",'Student DATA Entry'!F56)</f>
        <v/>
      </c>
      <c r="J61" s="290"/>
      <c r="K61" s="290"/>
      <c r="L61" s="290"/>
      <c r="M61" s="291"/>
      <c r="N61" s="272"/>
      <c r="O61" s="290"/>
      <c r="P61" s="290"/>
      <c r="Q61" s="290"/>
      <c r="R61" s="291"/>
      <c r="S61" s="272"/>
      <c r="T61" s="472"/>
      <c r="U61" s="273" t="str">
        <f t="shared" si="0"/>
        <v/>
      </c>
      <c r="V61" s="290"/>
      <c r="W61" s="290"/>
      <c r="X61" s="290"/>
      <c r="Y61" s="291"/>
      <c r="Z61" s="291"/>
      <c r="AA61" s="272"/>
      <c r="AB61" s="272"/>
      <c r="AC61" s="472"/>
      <c r="AD61" s="273" t="str">
        <f t="shared" si="1"/>
        <v/>
      </c>
      <c r="AE61" s="290"/>
      <c r="AF61" s="290"/>
      <c r="AG61" s="290"/>
      <c r="AH61" s="291"/>
      <c r="AI61" s="291"/>
      <c r="AJ61" s="272"/>
      <c r="AK61" s="272"/>
      <c r="AL61" s="472"/>
      <c r="AM61" s="273" t="str">
        <f t="shared" si="2"/>
        <v/>
      </c>
      <c r="AN61" s="290"/>
      <c r="AO61" s="290"/>
      <c r="AP61" s="290"/>
      <c r="AQ61" s="291"/>
      <c r="AR61" s="291"/>
      <c r="AS61" s="272"/>
      <c r="AT61" s="272"/>
      <c r="AU61" s="472"/>
      <c r="AV61" s="273" t="str">
        <f t="shared" si="3"/>
        <v/>
      </c>
      <c r="AW61" s="290"/>
      <c r="AX61" s="290"/>
      <c r="AY61" s="290"/>
      <c r="AZ61" s="291"/>
      <c r="BA61" s="291"/>
      <c r="BB61" s="272"/>
      <c r="BC61" s="272"/>
      <c r="BD61" s="463"/>
      <c r="BE61" s="463"/>
      <c r="BF61" s="463"/>
      <c r="BG61" s="18"/>
    </row>
    <row r="62" spans="1:59" ht="24.95" customHeight="1">
      <c r="A62" s="23">
        <v>55</v>
      </c>
      <c r="B62" s="19" t="str">
        <f>IF('Student DATA Entry'!A57="","",'Student DATA Entry'!A57)</f>
        <v/>
      </c>
      <c r="C62" s="19" t="str">
        <f>IF('Student DATA Entry'!B57="","",'Student DATA Entry'!B57)</f>
        <v/>
      </c>
      <c r="D62" s="20" t="str">
        <f>IF('Student DATA Entry'!G57="","",'Student DATA Entry'!G57)</f>
        <v/>
      </c>
      <c r="E62" s="21" t="str">
        <f>IF('Student DATA Entry'!C57="","",'Student DATA Entry'!C57)</f>
        <v/>
      </c>
      <c r="F62" s="21" t="str">
        <f>IF('Student DATA Entry'!D57="","",'Student DATA Entry'!D57)</f>
        <v/>
      </c>
      <c r="G62" s="21" t="str">
        <f>IF('Student DATA Entry'!E57="","",'Student DATA Entry'!E57)</f>
        <v/>
      </c>
      <c r="H62" s="19" t="str">
        <f>IF('Student DATA Entry'!H57="","",'Student DATA Entry'!H57)</f>
        <v/>
      </c>
      <c r="I62" s="19" t="str">
        <f>IF('Student DATA Entry'!F57="","",'Student DATA Entry'!F57)</f>
        <v/>
      </c>
      <c r="J62" s="290"/>
      <c r="K62" s="290"/>
      <c r="L62" s="290"/>
      <c r="M62" s="291"/>
      <c r="N62" s="272"/>
      <c r="O62" s="290"/>
      <c r="P62" s="290"/>
      <c r="Q62" s="290"/>
      <c r="R62" s="291"/>
      <c r="S62" s="272"/>
      <c r="T62" s="472"/>
      <c r="U62" s="273" t="str">
        <f t="shared" si="0"/>
        <v/>
      </c>
      <c r="V62" s="290"/>
      <c r="W62" s="290"/>
      <c r="X62" s="290"/>
      <c r="Y62" s="291"/>
      <c r="Z62" s="291"/>
      <c r="AA62" s="272"/>
      <c r="AB62" s="272"/>
      <c r="AC62" s="472"/>
      <c r="AD62" s="273" t="str">
        <f t="shared" si="1"/>
        <v/>
      </c>
      <c r="AE62" s="290"/>
      <c r="AF62" s="290"/>
      <c r="AG62" s="290"/>
      <c r="AH62" s="291"/>
      <c r="AI62" s="291"/>
      <c r="AJ62" s="272"/>
      <c r="AK62" s="272"/>
      <c r="AL62" s="472"/>
      <c r="AM62" s="273" t="str">
        <f t="shared" si="2"/>
        <v/>
      </c>
      <c r="AN62" s="290"/>
      <c r="AO62" s="290"/>
      <c r="AP62" s="290"/>
      <c r="AQ62" s="291"/>
      <c r="AR62" s="291"/>
      <c r="AS62" s="272"/>
      <c r="AT62" s="272"/>
      <c r="AU62" s="472"/>
      <c r="AV62" s="273" t="str">
        <f t="shared" si="3"/>
        <v/>
      </c>
      <c r="AW62" s="290"/>
      <c r="AX62" s="290"/>
      <c r="AY62" s="290"/>
      <c r="AZ62" s="291"/>
      <c r="BA62" s="291"/>
      <c r="BB62" s="272"/>
      <c r="BC62" s="272"/>
      <c r="BD62" s="463"/>
      <c r="BE62" s="463"/>
      <c r="BF62" s="463"/>
      <c r="BG62" s="18"/>
    </row>
    <row r="63" spans="1:59" ht="24.95" customHeight="1">
      <c r="A63" s="473">
        <v>56</v>
      </c>
      <c r="B63" s="19" t="str">
        <f>IF('Student DATA Entry'!A58="","",'Student DATA Entry'!A58)</f>
        <v/>
      </c>
      <c r="C63" s="19" t="str">
        <f>IF('Student DATA Entry'!B58="","",'Student DATA Entry'!B58)</f>
        <v/>
      </c>
      <c r="D63" s="20" t="str">
        <f>IF('Student DATA Entry'!G58="","",'Student DATA Entry'!G58)</f>
        <v/>
      </c>
      <c r="E63" s="21" t="str">
        <f>IF('Student DATA Entry'!C58="","",'Student DATA Entry'!C58)</f>
        <v/>
      </c>
      <c r="F63" s="21" t="str">
        <f>IF('Student DATA Entry'!D58="","",'Student DATA Entry'!D58)</f>
        <v/>
      </c>
      <c r="G63" s="21" t="str">
        <f>IF('Student DATA Entry'!E58="","",'Student DATA Entry'!E58)</f>
        <v/>
      </c>
      <c r="H63" s="19" t="str">
        <f>IF('Student DATA Entry'!H58="","",'Student DATA Entry'!H58)</f>
        <v/>
      </c>
      <c r="I63" s="19" t="str">
        <f>IF('Student DATA Entry'!F58="","",'Student DATA Entry'!F58)</f>
        <v/>
      </c>
      <c r="J63" s="290"/>
      <c r="K63" s="290"/>
      <c r="L63" s="290"/>
      <c r="M63" s="291"/>
      <c r="N63" s="272"/>
      <c r="O63" s="290"/>
      <c r="P63" s="290"/>
      <c r="Q63" s="290"/>
      <c r="R63" s="291"/>
      <c r="S63" s="272"/>
      <c r="T63" s="472"/>
      <c r="U63" s="273" t="str">
        <f t="shared" si="0"/>
        <v/>
      </c>
      <c r="V63" s="290"/>
      <c r="W63" s="290"/>
      <c r="X63" s="290"/>
      <c r="Y63" s="291"/>
      <c r="Z63" s="291"/>
      <c r="AA63" s="272"/>
      <c r="AB63" s="272"/>
      <c r="AC63" s="472"/>
      <c r="AD63" s="273" t="str">
        <f t="shared" si="1"/>
        <v/>
      </c>
      <c r="AE63" s="290"/>
      <c r="AF63" s="290"/>
      <c r="AG63" s="290"/>
      <c r="AH63" s="291"/>
      <c r="AI63" s="291"/>
      <c r="AJ63" s="272"/>
      <c r="AK63" s="272"/>
      <c r="AL63" s="472"/>
      <c r="AM63" s="273" t="str">
        <f t="shared" si="2"/>
        <v/>
      </c>
      <c r="AN63" s="290"/>
      <c r="AO63" s="290"/>
      <c r="AP63" s="290"/>
      <c r="AQ63" s="291"/>
      <c r="AR63" s="291"/>
      <c r="AS63" s="272"/>
      <c r="AT63" s="272"/>
      <c r="AU63" s="472"/>
      <c r="AV63" s="273" t="str">
        <f t="shared" si="3"/>
        <v/>
      </c>
      <c r="AW63" s="290"/>
      <c r="AX63" s="290"/>
      <c r="AY63" s="290"/>
      <c r="AZ63" s="291"/>
      <c r="BA63" s="291"/>
      <c r="BB63" s="272"/>
      <c r="BC63" s="272"/>
      <c r="BD63" s="463"/>
      <c r="BE63" s="463"/>
      <c r="BF63" s="463"/>
      <c r="BG63" s="18"/>
    </row>
    <row r="64" spans="1:59" ht="24.95" customHeight="1">
      <c r="A64" s="23">
        <v>57</v>
      </c>
      <c r="B64" s="19" t="str">
        <f>IF('Student DATA Entry'!A59="","",'Student DATA Entry'!A59)</f>
        <v/>
      </c>
      <c r="C64" s="19" t="str">
        <f>IF('Student DATA Entry'!B59="","",'Student DATA Entry'!B59)</f>
        <v/>
      </c>
      <c r="D64" s="20" t="str">
        <f>IF('Student DATA Entry'!G59="","",'Student DATA Entry'!G59)</f>
        <v/>
      </c>
      <c r="E64" s="21" t="str">
        <f>IF('Student DATA Entry'!C59="","",'Student DATA Entry'!C59)</f>
        <v/>
      </c>
      <c r="F64" s="21" t="str">
        <f>IF('Student DATA Entry'!D59="","",'Student DATA Entry'!D59)</f>
        <v/>
      </c>
      <c r="G64" s="21" t="str">
        <f>IF('Student DATA Entry'!E59="","",'Student DATA Entry'!E59)</f>
        <v/>
      </c>
      <c r="H64" s="19" t="str">
        <f>IF('Student DATA Entry'!H59="","",'Student DATA Entry'!H59)</f>
        <v/>
      </c>
      <c r="I64" s="19" t="str">
        <f>IF('Student DATA Entry'!F59="","",'Student DATA Entry'!F59)</f>
        <v/>
      </c>
      <c r="J64" s="290"/>
      <c r="K64" s="290"/>
      <c r="L64" s="290"/>
      <c r="M64" s="291"/>
      <c r="N64" s="272"/>
      <c r="O64" s="290"/>
      <c r="P64" s="290"/>
      <c r="Q64" s="290"/>
      <c r="R64" s="291"/>
      <c r="S64" s="272"/>
      <c r="T64" s="472"/>
      <c r="U64" s="273" t="str">
        <f t="shared" si="0"/>
        <v/>
      </c>
      <c r="V64" s="290"/>
      <c r="W64" s="290"/>
      <c r="X64" s="290"/>
      <c r="Y64" s="291"/>
      <c r="Z64" s="291"/>
      <c r="AA64" s="272"/>
      <c r="AB64" s="272"/>
      <c r="AC64" s="472"/>
      <c r="AD64" s="273" t="str">
        <f t="shared" si="1"/>
        <v/>
      </c>
      <c r="AE64" s="290"/>
      <c r="AF64" s="290"/>
      <c r="AG64" s="290"/>
      <c r="AH64" s="291"/>
      <c r="AI64" s="291"/>
      <c r="AJ64" s="272"/>
      <c r="AK64" s="272"/>
      <c r="AL64" s="472"/>
      <c r="AM64" s="273" t="str">
        <f t="shared" si="2"/>
        <v/>
      </c>
      <c r="AN64" s="290"/>
      <c r="AO64" s="290"/>
      <c r="AP64" s="290"/>
      <c r="AQ64" s="291"/>
      <c r="AR64" s="291"/>
      <c r="AS64" s="272"/>
      <c r="AT64" s="272"/>
      <c r="AU64" s="472"/>
      <c r="AV64" s="273" t="str">
        <f t="shared" si="3"/>
        <v/>
      </c>
      <c r="AW64" s="290"/>
      <c r="AX64" s="290"/>
      <c r="AY64" s="290"/>
      <c r="AZ64" s="291"/>
      <c r="BA64" s="291"/>
      <c r="BB64" s="272"/>
      <c r="BC64" s="272"/>
      <c r="BD64" s="463"/>
      <c r="BE64" s="463"/>
      <c r="BF64" s="463"/>
      <c r="BG64" s="18"/>
    </row>
    <row r="65" spans="1:59" ht="24.95" customHeight="1">
      <c r="A65" s="473">
        <v>58</v>
      </c>
      <c r="B65" s="19" t="str">
        <f>IF('Student DATA Entry'!A60="","",'Student DATA Entry'!A60)</f>
        <v/>
      </c>
      <c r="C65" s="19" t="str">
        <f>IF('Student DATA Entry'!B60="","",'Student DATA Entry'!B60)</f>
        <v/>
      </c>
      <c r="D65" s="20" t="str">
        <f>IF('Student DATA Entry'!G60="","",'Student DATA Entry'!G60)</f>
        <v/>
      </c>
      <c r="E65" s="21" t="str">
        <f>IF('Student DATA Entry'!C60="","",'Student DATA Entry'!C60)</f>
        <v/>
      </c>
      <c r="F65" s="21" t="str">
        <f>IF('Student DATA Entry'!D60="","",'Student DATA Entry'!D60)</f>
        <v/>
      </c>
      <c r="G65" s="21" t="str">
        <f>IF('Student DATA Entry'!E60="","",'Student DATA Entry'!E60)</f>
        <v/>
      </c>
      <c r="H65" s="19" t="str">
        <f>IF('Student DATA Entry'!H60="","",'Student DATA Entry'!H60)</f>
        <v/>
      </c>
      <c r="I65" s="19" t="str">
        <f>IF('Student DATA Entry'!F60="","",'Student DATA Entry'!F60)</f>
        <v/>
      </c>
      <c r="J65" s="290"/>
      <c r="K65" s="290"/>
      <c r="L65" s="290"/>
      <c r="M65" s="291"/>
      <c r="N65" s="272"/>
      <c r="O65" s="290"/>
      <c r="P65" s="290"/>
      <c r="Q65" s="290"/>
      <c r="R65" s="291"/>
      <c r="S65" s="272"/>
      <c r="T65" s="472"/>
      <c r="U65" s="273" t="str">
        <f t="shared" si="0"/>
        <v/>
      </c>
      <c r="V65" s="290"/>
      <c r="W65" s="290"/>
      <c r="X65" s="290"/>
      <c r="Y65" s="291"/>
      <c r="Z65" s="291"/>
      <c r="AA65" s="272"/>
      <c r="AB65" s="272"/>
      <c r="AC65" s="472"/>
      <c r="AD65" s="273" t="str">
        <f t="shared" si="1"/>
        <v/>
      </c>
      <c r="AE65" s="290"/>
      <c r="AF65" s="290"/>
      <c r="AG65" s="290"/>
      <c r="AH65" s="291"/>
      <c r="AI65" s="291"/>
      <c r="AJ65" s="272"/>
      <c r="AK65" s="272"/>
      <c r="AL65" s="472"/>
      <c r="AM65" s="273" t="str">
        <f t="shared" si="2"/>
        <v/>
      </c>
      <c r="AN65" s="290"/>
      <c r="AO65" s="290"/>
      <c r="AP65" s="290"/>
      <c r="AQ65" s="291"/>
      <c r="AR65" s="291"/>
      <c r="AS65" s="272"/>
      <c r="AT65" s="272"/>
      <c r="AU65" s="472"/>
      <c r="AV65" s="273" t="str">
        <f t="shared" si="3"/>
        <v/>
      </c>
      <c r="AW65" s="290"/>
      <c r="AX65" s="290"/>
      <c r="AY65" s="290"/>
      <c r="AZ65" s="291"/>
      <c r="BA65" s="291"/>
      <c r="BB65" s="272"/>
      <c r="BC65" s="272"/>
      <c r="BD65" s="463"/>
      <c r="BE65" s="463"/>
      <c r="BF65" s="463"/>
      <c r="BG65" s="18"/>
    </row>
    <row r="66" spans="1:59" ht="24.95" customHeight="1">
      <c r="A66" s="23">
        <v>59</v>
      </c>
      <c r="B66" s="19" t="str">
        <f>IF('Student DATA Entry'!A61="","",'Student DATA Entry'!A61)</f>
        <v/>
      </c>
      <c r="C66" s="19" t="str">
        <f>IF('Student DATA Entry'!B61="","",'Student DATA Entry'!B61)</f>
        <v/>
      </c>
      <c r="D66" s="20" t="str">
        <f>IF('Student DATA Entry'!G61="","",'Student DATA Entry'!G61)</f>
        <v/>
      </c>
      <c r="E66" s="21" t="str">
        <f>IF('Student DATA Entry'!C61="","",'Student DATA Entry'!C61)</f>
        <v/>
      </c>
      <c r="F66" s="21" t="str">
        <f>IF('Student DATA Entry'!D61="","",'Student DATA Entry'!D61)</f>
        <v/>
      </c>
      <c r="G66" s="21" t="str">
        <f>IF('Student DATA Entry'!E61="","",'Student DATA Entry'!E61)</f>
        <v/>
      </c>
      <c r="H66" s="19" t="str">
        <f>IF('Student DATA Entry'!H61="","",'Student DATA Entry'!H61)</f>
        <v/>
      </c>
      <c r="I66" s="19" t="str">
        <f>IF('Student DATA Entry'!F61="","",'Student DATA Entry'!F61)</f>
        <v/>
      </c>
      <c r="J66" s="290"/>
      <c r="K66" s="290"/>
      <c r="L66" s="290"/>
      <c r="M66" s="291"/>
      <c r="N66" s="272"/>
      <c r="O66" s="290"/>
      <c r="P66" s="290"/>
      <c r="Q66" s="290"/>
      <c r="R66" s="291"/>
      <c r="S66" s="272"/>
      <c r="T66" s="472"/>
      <c r="U66" s="273" t="str">
        <f t="shared" si="0"/>
        <v/>
      </c>
      <c r="V66" s="290"/>
      <c r="W66" s="290"/>
      <c r="X66" s="290"/>
      <c r="Y66" s="291"/>
      <c r="Z66" s="291"/>
      <c r="AA66" s="272"/>
      <c r="AB66" s="272"/>
      <c r="AC66" s="472"/>
      <c r="AD66" s="273" t="str">
        <f t="shared" si="1"/>
        <v/>
      </c>
      <c r="AE66" s="290"/>
      <c r="AF66" s="290"/>
      <c r="AG66" s="290"/>
      <c r="AH66" s="291"/>
      <c r="AI66" s="291"/>
      <c r="AJ66" s="272"/>
      <c r="AK66" s="272"/>
      <c r="AL66" s="472"/>
      <c r="AM66" s="273" t="str">
        <f t="shared" si="2"/>
        <v/>
      </c>
      <c r="AN66" s="290"/>
      <c r="AO66" s="290"/>
      <c r="AP66" s="290"/>
      <c r="AQ66" s="291"/>
      <c r="AR66" s="291"/>
      <c r="AS66" s="272"/>
      <c r="AT66" s="272"/>
      <c r="AU66" s="472"/>
      <c r="AV66" s="273" t="str">
        <f t="shared" si="3"/>
        <v/>
      </c>
      <c r="AW66" s="290"/>
      <c r="AX66" s="290"/>
      <c r="AY66" s="290"/>
      <c r="AZ66" s="291"/>
      <c r="BA66" s="291"/>
      <c r="BB66" s="272"/>
      <c r="BC66" s="272"/>
      <c r="BD66" s="463"/>
      <c r="BE66" s="463"/>
      <c r="BF66" s="463"/>
      <c r="BG66" s="18"/>
    </row>
    <row r="67" spans="1:59" ht="24.95" customHeight="1">
      <c r="A67" s="473">
        <v>60</v>
      </c>
      <c r="B67" s="19" t="str">
        <f>IF('Student DATA Entry'!A62="","",'Student DATA Entry'!A62)</f>
        <v/>
      </c>
      <c r="C67" s="19" t="str">
        <f>IF('Student DATA Entry'!B62="","",'Student DATA Entry'!B62)</f>
        <v/>
      </c>
      <c r="D67" s="20" t="str">
        <f>IF('Student DATA Entry'!G62="","",'Student DATA Entry'!G62)</f>
        <v/>
      </c>
      <c r="E67" s="21" t="str">
        <f>IF('Student DATA Entry'!C62="","",'Student DATA Entry'!C62)</f>
        <v/>
      </c>
      <c r="F67" s="21" t="str">
        <f>IF('Student DATA Entry'!D62="","",'Student DATA Entry'!D62)</f>
        <v/>
      </c>
      <c r="G67" s="21" t="str">
        <f>IF('Student DATA Entry'!E62="","",'Student DATA Entry'!E62)</f>
        <v/>
      </c>
      <c r="H67" s="19" t="str">
        <f>IF('Student DATA Entry'!H62="","",'Student DATA Entry'!H62)</f>
        <v/>
      </c>
      <c r="I67" s="19" t="str">
        <f>IF('Student DATA Entry'!F62="","",'Student DATA Entry'!F62)</f>
        <v/>
      </c>
      <c r="J67" s="290"/>
      <c r="K67" s="290"/>
      <c r="L67" s="290"/>
      <c r="M67" s="291"/>
      <c r="N67" s="272"/>
      <c r="O67" s="290"/>
      <c r="P67" s="290"/>
      <c r="Q67" s="290"/>
      <c r="R67" s="291"/>
      <c r="S67" s="272"/>
      <c r="T67" s="472"/>
      <c r="U67" s="273" t="str">
        <f t="shared" si="0"/>
        <v/>
      </c>
      <c r="V67" s="290"/>
      <c r="W67" s="290"/>
      <c r="X67" s="290"/>
      <c r="Y67" s="291"/>
      <c r="Z67" s="291"/>
      <c r="AA67" s="272"/>
      <c r="AB67" s="272"/>
      <c r="AC67" s="472"/>
      <c r="AD67" s="273" t="str">
        <f t="shared" si="1"/>
        <v/>
      </c>
      <c r="AE67" s="290"/>
      <c r="AF67" s="290"/>
      <c r="AG67" s="290"/>
      <c r="AH67" s="291"/>
      <c r="AI67" s="291"/>
      <c r="AJ67" s="272"/>
      <c r="AK67" s="272"/>
      <c r="AL67" s="472"/>
      <c r="AM67" s="273" t="str">
        <f t="shared" si="2"/>
        <v/>
      </c>
      <c r="AN67" s="290"/>
      <c r="AO67" s="290"/>
      <c r="AP67" s="290"/>
      <c r="AQ67" s="291"/>
      <c r="AR67" s="291"/>
      <c r="AS67" s="272"/>
      <c r="AT67" s="272"/>
      <c r="AU67" s="472"/>
      <c r="AV67" s="273" t="str">
        <f t="shared" si="3"/>
        <v/>
      </c>
      <c r="AW67" s="290"/>
      <c r="AX67" s="290"/>
      <c r="AY67" s="290"/>
      <c r="AZ67" s="291"/>
      <c r="BA67" s="291"/>
      <c r="BB67" s="272"/>
      <c r="BC67" s="272"/>
      <c r="BD67" s="463"/>
      <c r="BE67" s="463"/>
      <c r="BF67" s="463"/>
      <c r="BG67" s="18"/>
    </row>
    <row r="68" spans="1:59" ht="24.95" customHeight="1">
      <c r="A68" s="23">
        <v>61</v>
      </c>
      <c r="B68" s="19" t="str">
        <f>IF('Student DATA Entry'!A63="","",'Student DATA Entry'!A63)</f>
        <v/>
      </c>
      <c r="C68" s="19" t="str">
        <f>IF('Student DATA Entry'!B63="","",'Student DATA Entry'!B63)</f>
        <v/>
      </c>
      <c r="D68" s="20" t="str">
        <f>IF('Student DATA Entry'!G63="","",'Student DATA Entry'!G63)</f>
        <v/>
      </c>
      <c r="E68" s="21" t="str">
        <f>IF('Student DATA Entry'!C63="","",'Student DATA Entry'!C63)</f>
        <v/>
      </c>
      <c r="F68" s="21" t="str">
        <f>IF('Student DATA Entry'!D63="","",'Student DATA Entry'!D63)</f>
        <v/>
      </c>
      <c r="G68" s="21" t="str">
        <f>IF('Student DATA Entry'!E63="","",'Student DATA Entry'!E63)</f>
        <v/>
      </c>
      <c r="H68" s="19" t="str">
        <f>IF('Student DATA Entry'!H63="","",'Student DATA Entry'!H63)</f>
        <v/>
      </c>
      <c r="I68" s="19" t="str">
        <f>IF('Student DATA Entry'!F63="","",'Student DATA Entry'!F63)</f>
        <v/>
      </c>
      <c r="J68" s="290"/>
      <c r="K68" s="290"/>
      <c r="L68" s="290"/>
      <c r="M68" s="291"/>
      <c r="N68" s="272"/>
      <c r="O68" s="290"/>
      <c r="P68" s="290"/>
      <c r="Q68" s="290"/>
      <c r="R68" s="291"/>
      <c r="S68" s="272"/>
      <c r="T68" s="472"/>
      <c r="U68" s="273" t="str">
        <f t="shared" si="0"/>
        <v/>
      </c>
      <c r="V68" s="290"/>
      <c r="W68" s="290"/>
      <c r="X68" s="290"/>
      <c r="Y68" s="291"/>
      <c r="Z68" s="291"/>
      <c r="AA68" s="272"/>
      <c r="AB68" s="272"/>
      <c r="AC68" s="472"/>
      <c r="AD68" s="273" t="str">
        <f t="shared" si="1"/>
        <v/>
      </c>
      <c r="AE68" s="290"/>
      <c r="AF68" s="290"/>
      <c r="AG68" s="290"/>
      <c r="AH68" s="291"/>
      <c r="AI68" s="291"/>
      <c r="AJ68" s="272"/>
      <c r="AK68" s="272"/>
      <c r="AL68" s="472"/>
      <c r="AM68" s="273" t="str">
        <f t="shared" si="2"/>
        <v/>
      </c>
      <c r="AN68" s="290"/>
      <c r="AO68" s="290"/>
      <c r="AP68" s="290"/>
      <c r="AQ68" s="291"/>
      <c r="AR68" s="291"/>
      <c r="AS68" s="272"/>
      <c r="AT68" s="272"/>
      <c r="AU68" s="472"/>
      <c r="AV68" s="273" t="str">
        <f t="shared" si="3"/>
        <v/>
      </c>
      <c r="AW68" s="290"/>
      <c r="AX68" s="290"/>
      <c r="AY68" s="290"/>
      <c r="AZ68" s="291"/>
      <c r="BA68" s="291"/>
      <c r="BB68" s="272"/>
      <c r="BC68" s="272"/>
      <c r="BD68" s="463"/>
      <c r="BE68" s="463"/>
      <c r="BF68" s="463"/>
      <c r="BG68" s="18"/>
    </row>
    <row r="69" spans="1:59" ht="24.95" customHeight="1">
      <c r="A69" s="473">
        <v>62</v>
      </c>
      <c r="B69" s="19" t="str">
        <f>IF('Student DATA Entry'!A64="","",'Student DATA Entry'!A64)</f>
        <v/>
      </c>
      <c r="C69" s="19" t="str">
        <f>IF('Student DATA Entry'!B64="","",'Student DATA Entry'!B64)</f>
        <v/>
      </c>
      <c r="D69" s="20" t="str">
        <f>IF('Student DATA Entry'!G64="","",'Student DATA Entry'!G64)</f>
        <v/>
      </c>
      <c r="E69" s="21" t="str">
        <f>IF('Student DATA Entry'!C64="","",'Student DATA Entry'!C64)</f>
        <v/>
      </c>
      <c r="F69" s="21" t="str">
        <f>IF('Student DATA Entry'!D64="","",'Student DATA Entry'!D64)</f>
        <v/>
      </c>
      <c r="G69" s="21" t="str">
        <f>IF('Student DATA Entry'!E64="","",'Student DATA Entry'!E64)</f>
        <v/>
      </c>
      <c r="H69" s="19" t="str">
        <f>IF('Student DATA Entry'!H64="","",'Student DATA Entry'!H64)</f>
        <v/>
      </c>
      <c r="I69" s="19" t="str">
        <f>IF('Student DATA Entry'!F64="","",'Student DATA Entry'!F64)</f>
        <v/>
      </c>
      <c r="J69" s="290"/>
      <c r="K69" s="290"/>
      <c r="L69" s="290"/>
      <c r="M69" s="291"/>
      <c r="N69" s="272"/>
      <c r="O69" s="290"/>
      <c r="P69" s="290"/>
      <c r="Q69" s="290"/>
      <c r="R69" s="291"/>
      <c r="S69" s="272"/>
      <c r="T69" s="472"/>
      <c r="U69" s="273" t="str">
        <f t="shared" si="0"/>
        <v/>
      </c>
      <c r="V69" s="290"/>
      <c r="W69" s="290"/>
      <c r="X69" s="290"/>
      <c r="Y69" s="291"/>
      <c r="Z69" s="291"/>
      <c r="AA69" s="272"/>
      <c r="AB69" s="272"/>
      <c r="AC69" s="472"/>
      <c r="AD69" s="273" t="str">
        <f t="shared" si="1"/>
        <v/>
      </c>
      <c r="AE69" s="290"/>
      <c r="AF69" s="290"/>
      <c r="AG69" s="290"/>
      <c r="AH69" s="291"/>
      <c r="AI69" s="291"/>
      <c r="AJ69" s="272"/>
      <c r="AK69" s="272"/>
      <c r="AL69" s="472"/>
      <c r="AM69" s="273" t="str">
        <f t="shared" si="2"/>
        <v/>
      </c>
      <c r="AN69" s="290"/>
      <c r="AO69" s="290"/>
      <c r="AP69" s="290"/>
      <c r="AQ69" s="291"/>
      <c r="AR69" s="291"/>
      <c r="AS69" s="272"/>
      <c r="AT69" s="272"/>
      <c r="AU69" s="472"/>
      <c r="AV69" s="273" t="str">
        <f t="shared" si="3"/>
        <v/>
      </c>
      <c r="AW69" s="290"/>
      <c r="AX69" s="290"/>
      <c r="AY69" s="290"/>
      <c r="AZ69" s="291"/>
      <c r="BA69" s="291"/>
      <c r="BB69" s="272"/>
      <c r="BC69" s="272"/>
      <c r="BD69" s="463"/>
      <c r="BE69" s="463"/>
      <c r="BF69" s="463"/>
      <c r="BG69" s="18"/>
    </row>
    <row r="70" spans="1:59" ht="24.95" customHeight="1">
      <c r="A70" s="23">
        <v>63</v>
      </c>
      <c r="B70" s="19" t="str">
        <f>IF('Student DATA Entry'!A65="","",'Student DATA Entry'!A65)</f>
        <v/>
      </c>
      <c r="C70" s="19" t="str">
        <f>IF('Student DATA Entry'!B65="","",'Student DATA Entry'!B65)</f>
        <v/>
      </c>
      <c r="D70" s="20" t="str">
        <f>IF('Student DATA Entry'!G65="","",'Student DATA Entry'!G65)</f>
        <v/>
      </c>
      <c r="E70" s="21" t="str">
        <f>IF('Student DATA Entry'!C65="","",'Student DATA Entry'!C65)</f>
        <v/>
      </c>
      <c r="F70" s="21" t="str">
        <f>IF('Student DATA Entry'!D65="","",'Student DATA Entry'!D65)</f>
        <v/>
      </c>
      <c r="G70" s="21" t="str">
        <f>IF('Student DATA Entry'!E65="","",'Student DATA Entry'!E65)</f>
        <v/>
      </c>
      <c r="H70" s="19" t="str">
        <f>IF('Student DATA Entry'!H65="","",'Student DATA Entry'!H65)</f>
        <v/>
      </c>
      <c r="I70" s="19" t="str">
        <f>IF('Student DATA Entry'!F65="","",'Student DATA Entry'!F65)</f>
        <v/>
      </c>
      <c r="J70" s="290"/>
      <c r="K70" s="290"/>
      <c r="L70" s="290"/>
      <c r="M70" s="291"/>
      <c r="N70" s="272"/>
      <c r="O70" s="290"/>
      <c r="P70" s="290"/>
      <c r="Q70" s="290"/>
      <c r="R70" s="291"/>
      <c r="S70" s="272"/>
      <c r="T70" s="472"/>
      <c r="U70" s="273" t="str">
        <f t="shared" si="0"/>
        <v/>
      </c>
      <c r="V70" s="290"/>
      <c r="W70" s="290"/>
      <c r="X70" s="290"/>
      <c r="Y70" s="291"/>
      <c r="Z70" s="291"/>
      <c r="AA70" s="272"/>
      <c r="AB70" s="272"/>
      <c r="AC70" s="472"/>
      <c r="AD70" s="273" t="str">
        <f t="shared" si="1"/>
        <v/>
      </c>
      <c r="AE70" s="290"/>
      <c r="AF70" s="290"/>
      <c r="AG70" s="290"/>
      <c r="AH70" s="291"/>
      <c r="AI70" s="291"/>
      <c r="AJ70" s="272"/>
      <c r="AK70" s="272"/>
      <c r="AL70" s="472"/>
      <c r="AM70" s="273" t="str">
        <f t="shared" si="2"/>
        <v/>
      </c>
      <c r="AN70" s="290"/>
      <c r="AO70" s="290"/>
      <c r="AP70" s="290"/>
      <c r="AQ70" s="291"/>
      <c r="AR70" s="291"/>
      <c r="AS70" s="272"/>
      <c r="AT70" s="272"/>
      <c r="AU70" s="472"/>
      <c r="AV70" s="273" t="str">
        <f t="shared" si="3"/>
        <v/>
      </c>
      <c r="AW70" s="290"/>
      <c r="AX70" s="290"/>
      <c r="AY70" s="290"/>
      <c r="AZ70" s="291"/>
      <c r="BA70" s="291"/>
      <c r="BB70" s="272"/>
      <c r="BC70" s="272"/>
      <c r="BD70" s="463"/>
      <c r="BE70" s="463"/>
      <c r="BF70" s="463"/>
      <c r="BG70" s="18"/>
    </row>
    <row r="71" spans="1:59" ht="24.95" customHeight="1">
      <c r="A71" s="473">
        <v>64</v>
      </c>
      <c r="B71" s="19" t="str">
        <f>IF('Student DATA Entry'!A66="","",'Student DATA Entry'!A66)</f>
        <v/>
      </c>
      <c r="C71" s="19" t="str">
        <f>IF('Student DATA Entry'!B66="","",'Student DATA Entry'!B66)</f>
        <v/>
      </c>
      <c r="D71" s="20" t="str">
        <f>IF('Student DATA Entry'!G66="","",'Student DATA Entry'!G66)</f>
        <v/>
      </c>
      <c r="E71" s="21" t="str">
        <f>IF('Student DATA Entry'!C66="","",'Student DATA Entry'!C66)</f>
        <v/>
      </c>
      <c r="F71" s="21" t="str">
        <f>IF('Student DATA Entry'!D66="","",'Student DATA Entry'!D66)</f>
        <v/>
      </c>
      <c r="G71" s="21" t="str">
        <f>IF('Student DATA Entry'!E66="","",'Student DATA Entry'!E66)</f>
        <v/>
      </c>
      <c r="H71" s="19" t="str">
        <f>IF('Student DATA Entry'!H66="","",'Student DATA Entry'!H66)</f>
        <v/>
      </c>
      <c r="I71" s="19" t="str">
        <f>IF('Student DATA Entry'!F66="","",'Student DATA Entry'!F66)</f>
        <v/>
      </c>
      <c r="J71" s="290"/>
      <c r="K71" s="290"/>
      <c r="L71" s="290"/>
      <c r="M71" s="291"/>
      <c r="N71" s="272"/>
      <c r="O71" s="290"/>
      <c r="P71" s="290"/>
      <c r="Q71" s="290"/>
      <c r="R71" s="291"/>
      <c r="S71" s="272"/>
      <c r="T71" s="472"/>
      <c r="U71" s="273" t="str">
        <f t="shared" si="0"/>
        <v/>
      </c>
      <c r="V71" s="290"/>
      <c r="W71" s="290"/>
      <c r="X71" s="290"/>
      <c r="Y71" s="291"/>
      <c r="Z71" s="291"/>
      <c r="AA71" s="272"/>
      <c r="AB71" s="272"/>
      <c r="AC71" s="472"/>
      <c r="AD71" s="273" t="str">
        <f t="shared" si="1"/>
        <v/>
      </c>
      <c r="AE71" s="290"/>
      <c r="AF71" s="290"/>
      <c r="AG71" s="290"/>
      <c r="AH71" s="291"/>
      <c r="AI71" s="291"/>
      <c r="AJ71" s="272"/>
      <c r="AK71" s="272"/>
      <c r="AL71" s="472"/>
      <c r="AM71" s="273" t="str">
        <f t="shared" si="2"/>
        <v/>
      </c>
      <c r="AN71" s="290"/>
      <c r="AO71" s="290"/>
      <c r="AP71" s="290"/>
      <c r="AQ71" s="291"/>
      <c r="AR71" s="291"/>
      <c r="AS71" s="272"/>
      <c r="AT71" s="272"/>
      <c r="AU71" s="472"/>
      <c r="AV71" s="273" t="str">
        <f t="shared" si="3"/>
        <v/>
      </c>
      <c r="AW71" s="290"/>
      <c r="AX71" s="290"/>
      <c r="AY71" s="290"/>
      <c r="AZ71" s="291"/>
      <c r="BA71" s="291"/>
      <c r="BB71" s="272"/>
      <c r="BC71" s="272"/>
      <c r="BD71" s="463"/>
      <c r="BE71" s="463"/>
      <c r="BF71" s="463"/>
      <c r="BG71" s="18"/>
    </row>
    <row r="72" spans="1:59" ht="24.95" customHeight="1">
      <c r="A72" s="23">
        <v>65</v>
      </c>
      <c r="B72" s="19" t="str">
        <f>IF('Student DATA Entry'!A67="","",'Student DATA Entry'!A67)</f>
        <v/>
      </c>
      <c r="C72" s="19" t="str">
        <f>IF('Student DATA Entry'!B67="","",'Student DATA Entry'!B67)</f>
        <v/>
      </c>
      <c r="D72" s="20" t="str">
        <f>IF('Student DATA Entry'!G67="","",'Student DATA Entry'!G67)</f>
        <v/>
      </c>
      <c r="E72" s="21" t="str">
        <f>IF('Student DATA Entry'!C67="","",'Student DATA Entry'!C67)</f>
        <v/>
      </c>
      <c r="F72" s="21" t="str">
        <f>IF('Student DATA Entry'!D67="","",'Student DATA Entry'!D67)</f>
        <v/>
      </c>
      <c r="G72" s="21" t="str">
        <f>IF('Student DATA Entry'!E67="","",'Student DATA Entry'!E67)</f>
        <v/>
      </c>
      <c r="H72" s="19" t="str">
        <f>IF('Student DATA Entry'!H67="","",'Student DATA Entry'!H67)</f>
        <v/>
      </c>
      <c r="I72" s="19" t="str">
        <f>IF('Student DATA Entry'!F67="","",'Student DATA Entry'!F67)</f>
        <v/>
      </c>
      <c r="J72" s="290"/>
      <c r="K72" s="290"/>
      <c r="L72" s="290"/>
      <c r="M72" s="291"/>
      <c r="N72" s="272"/>
      <c r="O72" s="290"/>
      <c r="P72" s="290"/>
      <c r="Q72" s="290"/>
      <c r="R72" s="291"/>
      <c r="S72" s="272"/>
      <c r="T72" s="472"/>
      <c r="U72" s="273" t="str">
        <f t="shared" si="0"/>
        <v/>
      </c>
      <c r="V72" s="290"/>
      <c r="W72" s="290"/>
      <c r="X72" s="290"/>
      <c r="Y72" s="291"/>
      <c r="Z72" s="291"/>
      <c r="AA72" s="272"/>
      <c r="AB72" s="272"/>
      <c r="AC72" s="472"/>
      <c r="AD72" s="273" t="str">
        <f t="shared" si="1"/>
        <v/>
      </c>
      <c r="AE72" s="290"/>
      <c r="AF72" s="290"/>
      <c r="AG72" s="290"/>
      <c r="AH72" s="291"/>
      <c r="AI72" s="291"/>
      <c r="AJ72" s="272"/>
      <c r="AK72" s="272"/>
      <c r="AL72" s="472"/>
      <c r="AM72" s="273" t="str">
        <f t="shared" si="2"/>
        <v/>
      </c>
      <c r="AN72" s="290"/>
      <c r="AO72" s="290"/>
      <c r="AP72" s="290"/>
      <c r="AQ72" s="291"/>
      <c r="AR72" s="291"/>
      <c r="AS72" s="272"/>
      <c r="AT72" s="272"/>
      <c r="AU72" s="472"/>
      <c r="AV72" s="273" t="str">
        <f t="shared" si="3"/>
        <v/>
      </c>
      <c r="AW72" s="290"/>
      <c r="AX72" s="290"/>
      <c r="AY72" s="290"/>
      <c r="AZ72" s="291"/>
      <c r="BA72" s="291"/>
      <c r="BB72" s="272"/>
      <c r="BC72" s="272"/>
      <c r="BD72" s="463"/>
      <c r="BE72" s="463"/>
      <c r="BF72" s="463"/>
      <c r="BG72" s="18"/>
    </row>
    <row r="73" spans="1:59" ht="24.95" customHeight="1">
      <c r="A73" s="473">
        <v>66</v>
      </c>
      <c r="B73" s="19" t="str">
        <f>IF('Student DATA Entry'!A68="","",'Student DATA Entry'!A68)</f>
        <v/>
      </c>
      <c r="C73" s="19" t="str">
        <f>IF('Student DATA Entry'!B68="","",'Student DATA Entry'!B68)</f>
        <v/>
      </c>
      <c r="D73" s="20" t="str">
        <f>IF('Student DATA Entry'!G68="","",'Student DATA Entry'!G68)</f>
        <v/>
      </c>
      <c r="E73" s="21" t="str">
        <f>IF('Student DATA Entry'!C68="","",'Student DATA Entry'!C68)</f>
        <v/>
      </c>
      <c r="F73" s="21" t="str">
        <f>IF('Student DATA Entry'!D68="","",'Student DATA Entry'!D68)</f>
        <v/>
      </c>
      <c r="G73" s="21" t="str">
        <f>IF('Student DATA Entry'!E68="","",'Student DATA Entry'!E68)</f>
        <v/>
      </c>
      <c r="H73" s="19" t="str">
        <f>IF('Student DATA Entry'!H68="","",'Student DATA Entry'!H68)</f>
        <v/>
      </c>
      <c r="I73" s="19" t="str">
        <f>IF('Student DATA Entry'!F68="","",'Student DATA Entry'!F68)</f>
        <v/>
      </c>
      <c r="J73" s="290"/>
      <c r="K73" s="290"/>
      <c r="L73" s="290"/>
      <c r="M73" s="291"/>
      <c r="N73" s="272"/>
      <c r="O73" s="290"/>
      <c r="P73" s="290"/>
      <c r="Q73" s="290"/>
      <c r="R73" s="291"/>
      <c r="S73" s="272"/>
      <c r="T73" s="472"/>
      <c r="U73" s="273" t="str">
        <f t="shared" ref="U73:U107" si="4">IFERROR(IF(AND($T$2="",$V$2="",$Y$2=""),"",IF(T73="","",IF(T73=1,T$2,IF(T73=2,V$2,IF(T73=3,Y$2,""))))),"")</f>
        <v/>
      </c>
      <c r="V73" s="290"/>
      <c r="W73" s="290"/>
      <c r="X73" s="290"/>
      <c r="Y73" s="291"/>
      <c r="Z73" s="291"/>
      <c r="AA73" s="272"/>
      <c r="AB73" s="272"/>
      <c r="AC73" s="472"/>
      <c r="AD73" s="273" t="str">
        <f t="shared" ref="AD73:AD107" si="5">IFERROR(IF(AND($T$2="",$V$2="",$Y$2=""),"",IF(AC73="","",IF(AC73=1,AC$2,IF(AC73=2,AE$2,IF(AC73=3,AH$2,""))))),"")</f>
        <v/>
      </c>
      <c r="AE73" s="290"/>
      <c r="AF73" s="290"/>
      <c r="AG73" s="290"/>
      <c r="AH73" s="291"/>
      <c r="AI73" s="291"/>
      <c r="AJ73" s="272"/>
      <c r="AK73" s="272"/>
      <c r="AL73" s="472"/>
      <c r="AM73" s="273" t="str">
        <f t="shared" ref="AM73:AM107" si="6">IFERROR(IF(AND($T$2="",$V$2="",$Y$2=""),"",IF(AL73="","",IF(AL73=1,AL$2,IF(AL73=2,AN$2,IF(AL73=3,AQ$2,""))))),"")</f>
        <v/>
      </c>
      <c r="AN73" s="290"/>
      <c r="AO73" s="290"/>
      <c r="AP73" s="290"/>
      <c r="AQ73" s="291"/>
      <c r="AR73" s="291"/>
      <c r="AS73" s="272"/>
      <c r="AT73" s="272"/>
      <c r="AU73" s="472"/>
      <c r="AV73" s="273" t="str">
        <f t="shared" si="3"/>
        <v/>
      </c>
      <c r="AW73" s="290"/>
      <c r="AX73" s="290"/>
      <c r="AY73" s="290"/>
      <c r="AZ73" s="291"/>
      <c r="BA73" s="291"/>
      <c r="BB73" s="272"/>
      <c r="BC73" s="272"/>
      <c r="BD73" s="463"/>
      <c r="BE73" s="463"/>
      <c r="BF73" s="463"/>
      <c r="BG73" s="18"/>
    </row>
    <row r="74" spans="1:59" ht="24.95" customHeight="1">
      <c r="A74" s="23">
        <v>67</v>
      </c>
      <c r="B74" s="19" t="str">
        <f>IF('Student DATA Entry'!A69="","",'Student DATA Entry'!A69)</f>
        <v/>
      </c>
      <c r="C74" s="19" t="str">
        <f>IF('Student DATA Entry'!B69="","",'Student DATA Entry'!B69)</f>
        <v/>
      </c>
      <c r="D74" s="20" t="str">
        <f>IF('Student DATA Entry'!G69="","",'Student DATA Entry'!G69)</f>
        <v/>
      </c>
      <c r="E74" s="21" t="str">
        <f>IF('Student DATA Entry'!C69="","",'Student DATA Entry'!C69)</f>
        <v/>
      </c>
      <c r="F74" s="21" t="str">
        <f>IF('Student DATA Entry'!D69="","",'Student DATA Entry'!D69)</f>
        <v/>
      </c>
      <c r="G74" s="21" t="str">
        <f>IF('Student DATA Entry'!E69="","",'Student DATA Entry'!E69)</f>
        <v/>
      </c>
      <c r="H74" s="19" t="str">
        <f>IF('Student DATA Entry'!H69="","",'Student DATA Entry'!H69)</f>
        <v/>
      </c>
      <c r="I74" s="19" t="str">
        <f>IF('Student DATA Entry'!F69="","",'Student DATA Entry'!F69)</f>
        <v/>
      </c>
      <c r="J74" s="290"/>
      <c r="K74" s="290"/>
      <c r="L74" s="290"/>
      <c r="M74" s="291"/>
      <c r="N74" s="272"/>
      <c r="O74" s="290"/>
      <c r="P74" s="290"/>
      <c r="Q74" s="290"/>
      <c r="R74" s="291"/>
      <c r="S74" s="272"/>
      <c r="T74" s="472"/>
      <c r="U74" s="273" t="str">
        <f t="shared" si="4"/>
        <v/>
      </c>
      <c r="V74" s="290"/>
      <c r="W74" s="290"/>
      <c r="X74" s="290"/>
      <c r="Y74" s="291"/>
      <c r="Z74" s="291"/>
      <c r="AA74" s="272"/>
      <c r="AB74" s="272"/>
      <c r="AC74" s="472"/>
      <c r="AD74" s="273" t="str">
        <f t="shared" si="5"/>
        <v/>
      </c>
      <c r="AE74" s="290"/>
      <c r="AF74" s="290"/>
      <c r="AG74" s="290"/>
      <c r="AH74" s="291"/>
      <c r="AI74" s="291"/>
      <c r="AJ74" s="272"/>
      <c r="AK74" s="272"/>
      <c r="AL74" s="472"/>
      <c r="AM74" s="273" t="str">
        <f t="shared" si="6"/>
        <v/>
      </c>
      <c r="AN74" s="290"/>
      <c r="AO74" s="290"/>
      <c r="AP74" s="290"/>
      <c r="AQ74" s="291"/>
      <c r="AR74" s="291"/>
      <c r="AS74" s="272"/>
      <c r="AT74" s="272"/>
      <c r="AU74" s="472"/>
      <c r="AV74" s="273" t="str">
        <f t="shared" ref="AV74:AV107" si="7">IFERROR(IF(AND($T$2="",$V$2="",$Y$2=""),"",IF(AU74="","",IF(AU74=1,AU$2,IF(AU74=2,AW$2,IF(AU74=3,AZ$2,""))))),"")</f>
        <v/>
      </c>
      <c r="AW74" s="290"/>
      <c r="AX74" s="290"/>
      <c r="AY74" s="290"/>
      <c r="AZ74" s="291"/>
      <c r="BA74" s="291"/>
      <c r="BB74" s="272"/>
      <c r="BC74" s="272"/>
      <c r="BD74" s="463"/>
      <c r="BE74" s="463"/>
      <c r="BF74" s="463"/>
      <c r="BG74" s="18"/>
    </row>
    <row r="75" spans="1:59" ht="24.95" customHeight="1">
      <c r="A75" s="473">
        <v>68</v>
      </c>
      <c r="B75" s="19" t="str">
        <f>IF('Student DATA Entry'!A70="","",'Student DATA Entry'!A70)</f>
        <v/>
      </c>
      <c r="C75" s="19" t="str">
        <f>IF('Student DATA Entry'!B70="","",'Student DATA Entry'!B70)</f>
        <v/>
      </c>
      <c r="D75" s="20" t="str">
        <f>IF('Student DATA Entry'!G70="","",'Student DATA Entry'!G70)</f>
        <v/>
      </c>
      <c r="E75" s="21" t="str">
        <f>IF('Student DATA Entry'!C70="","",'Student DATA Entry'!C70)</f>
        <v/>
      </c>
      <c r="F75" s="21" t="str">
        <f>IF('Student DATA Entry'!D70="","",'Student DATA Entry'!D70)</f>
        <v/>
      </c>
      <c r="G75" s="21" t="str">
        <f>IF('Student DATA Entry'!E70="","",'Student DATA Entry'!E70)</f>
        <v/>
      </c>
      <c r="H75" s="19" t="str">
        <f>IF('Student DATA Entry'!H70="","",'Student DATA Entry'!H70)</f>
        <v/>
      </c>
      <c r="I75" s="19" t="str">
        <f>IF('Student DATA Entry'!F70="","",'Student DATA Entry'!F70)</f>
        <v/>
      </c>
      <c r="J75" s="290"/>
      <c r="K75" s="290"/>
      <c r="L75" s="290"/>
      <c r="M75" s="291"/>
      <c r="N75" s="272"/>
      <c r="O75" s="290"/>
      <c r="P75" s="290"/>
      <c r="Q75" s="290"/>
      <c r="R75" s="291"/>
      <c r="S75" s="272"/>
      <c r="T75" s="472"/>
      <c r="U75" s="273" t="str">
        <f t="shared" si="4"/>
        <v/>
      </c>
      <c r="V75" s="290"/>
      <c r="W75" s="290"/>
      <c r="X75" s="290"/>
      <c r="Y75" s="291"/>
      <c r="Z75" s="291"/>
      <c r="AA75" s="272"/>
      <c r="AB75" s="272"/>
      <c r="AC75" s="472"/>
      <c r="AD75" s="273" t="str">
        <f t="shared" si="5"/>
        <v/>
      </c>
      <c r="AE75" s="290"/>
      <c r="AF75" s="290"/>
      <c r="AG75" s="290"/>
      <c r="AH75" s="291"/>
      <c r="AI75" s="291"/>
      <c r="AJ75" s="272"/>
      <c r="AK75" s="272"/>
      <c r="AL75" s="472"/>
      <c r="AM75" s="273" t="str">
        <f t="shared" si="6"/>
        <v/>
      </c>
      <c r="AN75" s="290"/>
      <c r="AO75" s="290"/>
      <c r="AP75" s="290"/>
      <c r="AQ75" s="291"/>
      <c r="AR75" s="291"/>
      <c r="AS75" s="272"/>
      <c r="AT75" s="272"/>
      <c r="AU75" s="472"/>
      <c r="AV75" s="273" t="str">
        <f t="shared" si="7"/>
        <v/>
      </c>
      <c r="AW75" s="290"/>
      <c r="AX75" s="290"/>
      <c r="AY75" s="290"/>
      <c r="AZ75" s="291"/>
      <c r="BA75" s="291"/>
      <c r="BB75" s="272"/>
      <c r="BC75" s="272"/>
      <c r="BD75" s="463"/>
      <c r="BE75" s="463"/>
      <c r="BF75" s="463"/>
      <c r="BG75" s="18"/>
    </row>
    <row r="76" spans="1:59" ht="24.95" customHeight="1">
      <c r="A76" s="23">
        <v>69</v>
      </c>
      <c r="B76" s="19" t="str">
        <f>IF('Student DATA Entry'!A71="","",'Student DATA Entry'!A71)</f>
        <v/>
      </c>
      <c r="C76" s="19" t="str">
        <f>IF('Student DATA Entry'!B71="","",'Student DATA Entry'!B71)</f>
        <v/>
      </c>
      <c r="D76" s="20" t="str">
        <f>IF('Student DATA Entry'!G71="","",'Student DATA Entry'!G71)</f>
        <v/>
      </c>
      <c r="E76" s="21" t="str">
        <f>IF('Student DATA Entry'!C71="","",'Student DATA Entry'!C71)</f>
        <v/>
      </c>
      <c r="F76" s="21" t="str">
        <f>IF('Student DATA Entry'!D71="","",'Student DATA Entry'!D71)</f>
        <v/>
      </c>
      <c r="G76" s="21" t="str">
        <f>IF('Student DATA Entry'!E71="","",'Student DATA Entry'!E71)</f>
        <v/>
      </c>
      <c r="H76" s="19" t="str">
        <f>IF('Student DATA Entry'!H71="","",'Student DATA Entry'!H71)</f>
        <v/>
      </c>
      <c r="I76" s="19" t="str">
        <f>IF('Student DATA Entry'!F71="","",'Student DATA Entry'!F71)</f>
        <v/>
      </c>
      <c r="J76" s="290"/>
      <c r="K76" s="290"/>
      <c r="L76" s="290"/>
      <c r="M76" s="291"/>
      <c r="N76" s="272"/>
      <c r="O76" s="290"/>
      <c r="P76" s="290"/>
      <c r="Q76" s="290"/>
      <c r="R76" s="291"/>
      <c r="S76" s="272"/>
      <c r="T76" s="472"/>
      <c r="U76" s="273" t="str">
        <f t="shared" si="4"/>
        <v/>
      </c>
      <c r="V76" s="290"/>
      <c r="W76" s="290"/>
      <c r="X76" s="290"/>
      <c r="Y76" s="291"/>
      <c r="Z76" s="291"/>
      <c r="AA76" s="272"/>
      <c r="AB76" s="272"/>
      <c r="AC76" s="472"/>
      <c r="AD76" s="273" t="str">
        <f t="shared" si="5"/>
        <v/>
      </c>
      <c r="AE76" s="290"/>
      <c r="AF76" s="290"/>
      <c r="AG76" s="290"/>
      <c r="AH76" s="291"/>
      <c r="AI76" s="291"/>
      <c r="AJ76" s="272"/>
      <c r="AK76" s="272"/>
      <c r="AL76" s="472"/>
      <c r="AM76" s="273" t="str">
        <f t="shared" si="6"/>
        <v/>
      </c>
      <c r="AN76" s="290"/>
      <c r="AO76" s="290"/>
      <c r="AP76" s="290"/>
      <c r="AQ76" s="291"/>
      <c r="AR76" s="291"/>
      <c r="AS76" s="272"/>
      <c r="AT76" s="272"/>
      <c r="AU76" s="472"/>
      <c r="AV76" s="273" t="str">
        <f t="shared" si="7"/>
        <v/>
      </c>
      <c r="AW76" s="290"/>
      <c r="AX76" s="290"/>
      <c r="AY76" s="290"/>
      <c r="AZ76" s="291"/>
      <c r="BA76" s="291"/>
      <c r="BB76" s="272"/>
      <c r="BC76" s="272"/>
      <c r="BD76" s="463"/>
      <c r="BE76" s="463"/>
      <c r="BF76" s="463"/>
      <c r="BG76" s="18"/>
    </row>
    <row r="77" spans="1:59" ht="24.95" customHeight="1">
      <c r="A77" s="473">
        <v>70</v>
      </c>
      <c r="B77" s="19" t="str">
        <f>IF('Student DATA Entry'!A72="","",'Student DATA Entry'!A72)</f>
        <v/>
      </c>
      <c r="C77" s="19" t="str">
        <f>IF('Student DATA Entry'!B72="","",'Student DATA Entry'!B72)</f>
        <v/>
      </c>
      <c r="D77" s="20" t="str">
        <f>IF('Student DATA Entry'!G72="","",'Student DATA Entry'!G72)</f>
        <v/>
      </c>
      <c r="E77" s="21" t="str">
        <f>IF('Student DATA Entry'!C72="","",'Student DATA Entry'!C72)</f>
        <v/>
      </c>
      <c r="F77" s="21" t="str">
        <f>IF('Student DATA Entry'!D72="","",'Student DATA Entry'!D72)</f>
        <v/>
      </c>
      <c r="G77" s="21" t="str">
        <f>IF('Student DATA Entry'!E72="","",'Student DATA Entry'!E72)</f>
        <v/>
      </c>
      <c r="H77" s="19" t="str">
        <f>IF('Student DATA Entry'!H72="","",'Student DATA Entry'!H72)</f>
        <v/>
      </c>
      <c r="I77" s="19" t="str">
        <f>IF('Student DATA Entry'!F72="","",'Student DATA Entry'!F72)</f>
        <v/>
      </c>
      <c r="J77" s="290"/>
      <c r="K77" s="290"/>
      <c r="L77" s="290"/>
      <c r="M77" s="291"/>
      <c r="N77" s="272"/>
      <c r="O77" s="290"/>
      <c r="P77" s="290"/>
      <c r="Q77" s="290"/>
      <c r="R77" s="291"/>
      <c r="S77" s="272"/>
      <c r="T77" s="472"/>
      <c r="U77" s="273" t="str">
        <f t="shared" si="4"/>
        <v/>
      </c>
      <c r="V77" s="290"/>
      <c r="W77" s="290"/>
      <c r="X77" s="290"/>
      <c r="Y77" s="291"/>
      <c r="Z77" s="291"/>
      <c r="AA77" s="272"/>
      <c r="AB77" s="272"/>
      <c r="AC77" s="472"/>
      <c r="AD77" s="273" t="str">
        <f t="shared" si="5"/>
        <v/>
      </c>
      <c r="AE77" s="290"/>
      <c r="AF77" s="290"/>
      <c r="AG77" s="290"/>
      <c r="AH77" s="291"/>
      <c r="AI77" s="291"/>
      <c r="AJ77" s="272"/>
      <c r="AK77" s="272"/>
      <c r="AL77" s="472"/>
      <c r="AM77" s="273" t="str">
        <f t="shared" si="6"/>
        <v/>
      </c>
      <c r="AN77" s="290"/>
      <c r="AO77" s="290"/>
      <c r="AP77" s="290"/>
      <c r="AQ77" s="291"/>
      <c r="AR77" s="291"/>
      <c r="AS77" s="272"/>
      <c r="AT77" s="272"/>
      <c r="AU77" s="472"/>
      <c r="AV77" s="273" t="str">
        <f t="shared" si="7"/>
        <v/>
      </c>
      <c r="AW77" s="290"/>
      <c r="AX77" s="290"/>
      <c r="AY77" s="290"/>
      <c r="AZ77" s="291"/>
      <c r="BA77" s="291"/>
      <c r="BB77" s="272"/>
      <c r="BC77" s="272"/>
      <c r="BD77" s="463"/>
      <c r="BE77" s="463"/>
      <c r="BF77" s="463"/>
      <c r="BG77" s="18"/>
    </row>
    <row r="78" spans="1:59" ht="24.95" customHeight="1">
      <c r="A78" s="23">
        <v>71</v>
      </c>
      <c r="B78" s="19" t="str">
        <f>IF('Student DATA Entry'!A73="","",'Student DATA Entry'!A73)</f>
        <v/>
      </c>
      <c r="C78" s="19" t="str">
        <f>IF('Student DATA Entry'!B73="","",'Student DATA Entry'!B73)</f>
        <v/>
      </c>
      <c r="D78" s="20" t="str">
        <f>IF('Student DATA Entry'!G73="","",'Student DATA Entry'!G73)</f>
        <v/>
      </c>
      <c r="E78" s="21" t="str">
        <f>IF('Student DATA Entry'!C73="","",'Student DATA Entry'!C73)</f>
        <v/>
      </c>
      <c r="F78" s="21" t="str">
        <f>IF('Student DATA Entry'!D73="","",'Student DATA Entry'!D73)</f>
        <v/>
      </c>
      <c r="G78" s="21" t="str">
        <f>IF('Student DATA Entry'!E73="","",'Student DATA Entry'!E73)</f>
        <v/>
      </c>
      <c r="H78" s="19" t="str">
        <f>IF('Student DATA Entry'!H73="","",'Student DATA Entry'!H73)</f>
        <v/>
      </c>
      <c r="I78" s="19" t="str">
        <f>IF('Student DATA Entry'!F73="","",'Student DATA Entry'!F73)</f>
        <v/>
      </c>
      <c r="J78" s="290"/>
      <c r="K78" s="290"/>
      <c r="L78" s="290"/>
      <c r="M78" s="291"/>
      <c r="N78" s="272"/>
      <c r="O78" s="290"/>
      <c r="P78" s="290"/>
      <c r="Q78" s="290"/>
      <c r="R78" s="291"/>
      <c r="S78" s="272"/>
      <c r="T78" s="472"/>
      <c r="U78" s="273" t="str">
        <f t="shared" si="4"/>
        <v/>
      </c>
      <c r="V78" s="290"/>
      <c r="W78" s="290"/>
      <c r="X78" s="290"/>
      <c r="Y78" s="291"/>
      <c r="Z78" s="291"/>
      <c r="AA78" s="272"/>
      <c r="AB78" s="272"/>
      <c r="AC78" s="472"/>
      <c r="AD78" s="273" t="str">
        <f t="shared" si="5"/>
        <v/>
      </c>
      <c r="AE78" s="290"/>
      <c r="AF78" s="290"/>
      <c r="AG78" s="290"/>
      <c r="AH78" s="291"/>
      <c r="AI78" s="291"/>
      <c r="AJ78" s="272"/>
      <c r="AK78" s="272"/>
      <c r="AL78" s="472"/>
      <c r="AM78" s="273" t="str">
        <f t="shared" si="6"/>
        <v/>
      </c>
      <c r="AN78" s="290"/>
      <c r="AO78" s="290"/>
      <c r="AP78" s="290"/>
      <c r="AQ78" s="291"/>
      <c r="AR78" s="291"/>
      <c r="AS78" s="272"/>
      <c r="AT78" s="272"/>
      <c r="AU78" s="472"/>
      <c r="AV78" s="273" t="str">
        <f t="shared" si="7"/>
        <v/>
      </c>
      <c r="AW78" s="290"/>
      <c r="AX78" s="290"/>
      <c r="AY78" s="290"/>
      <c r="AZ78" s="291"/>
      <c r="BA78" s="291"/>
      <c r="BB78" s="272"/>
      <c r="BC78" s="272"/>
      <c r="BD78" s="463"/>
      <c r="BE78" s="463"/>
      <c r="BF78" s="463"/>
      <c r="BG78" s="18"/>
    </row>
    <row r="79" spans="1:59" ht="24.95" customHeight="1">
      <c r="A79" s="473">
        <v>72</v>
      </c>
      <c r="B79" s="19" t="str">
        <f>IF('Student DATA Entry'!A74="","",'Student DATA Entry'!A74)</f>
        <v/>
      </c>
      <c r="C79" s="19" t="str">
        <f>IF('Student DATA Entry'!B74="","",'Student DATA Entry'!B74)</f>
        <v/>
      </c>
      <c r="D79" s="20" t="str">
        <f>IF('Student DATA Entry'!G74="","",'Student DATA Entry'!G74)</f>
        <v/>
      </c>
      <c r="E79" s="21" t="str">
        <f>IF('Student DATA Entry'!C74="","",'Student DATA Entry'!C74)</f>
        <v/>
      </c>
      <c r="F79" s="21" t="str">
        <f>IF('Student DATA Entry'!D74="","",'Student DATA Entry'!D74)</f>
        <v/>
      </c>
      <c r="G79" s="21" t="str">
        <f>IF('Student DATA Entry'!E74="","",'Student DATA Entry'!E74)</f>
        <v/>
      </c>
      <c r="H79" s="19" t="str">
        <f>IF('Student DATA Entry'!H74="","",'Student DATA Entry'!H74)</f>
        <v/>
      </c>
      <c r="I79" s="19" t="str">
        <f>IF('Student DATA Entry'!F74="","",'Student DATA Entry'!F74)</f>
        <v/>
      </c>
      <c r="J79" s="290"/>
      <c r="K79" s="290"/>
      <c r="L79" s="290"/>
      <c r="M79" s="291"/>
      <c r="N79" s="272"/>
      <c r="O79" s="290"/>
      <c r="P79" s="290"/>
      <c r="Q79" s="290"/>
      <c r="R79" s="291"/>
      <c r="S79" s="272"/>
      <c r="T79" s="472"/>
      <c r="U79" s="273" t="str">
        <f t="shared" si="4"/>
        <v/>
      </c>
      <c r="V79" s="290"/>
      <c r="W79" s="290"/>
      <c r="X79" s="290"/>
      <c r="Y79" s="291"/>
      <c r="Z79" s="291"/>
      <c r="AA79" s="272"/>
      <c r="AB79" s="272"/>
      <c r="AC79" s="472"/>
      <c r="AD79" s="273" t="str">
        <f t="shared" si="5"/>
        <v/>
      </c>
      <c r="AE79" s="290"/>
      <c r="AF79" s="290"/>
      <c r="AG79" s="290"/>
      <c r="AH79" s="291"/>
      <c r="AI79" s="291"/>
      <c r="AJ79" s="272"/>
      <c r="AK79" s="272"/>
      <c r="AL79" s="472"/>
      <c r="AM79" s="273" t="str">
        <f t="shared" si="6"/>
        <v/>
      </c>
      <c r="AN79" s="290"/>
      <c r="AO79" s="290"/>
      <c r="AP79" s="290"/>
      <c r="AQ79" s="291"/>
      <c r="AR79" s="291"/>
      <c r="AS79" s="272"/>
      <c r="AT79" s="272"/>
      <c r="AU79" s="472"/>
      <c r="AV79" s="273" t="str">
        <f t="shared" si="7"/>
        <v/>
      </c>
      <c r="AW79" s="290"/>
      <c r="AX79" s="290"/>
      <c r="AY79" s="290"/>
      <c r="AZ79" s="291"/>
      <c r="BA79" s="291"/>
      <c r="BB79" s="272"/>
      <c r="BC79" s="272"/>
      <c r="BD79" s="463"/>
      <c r="BE79" s="463"/>
      <c r="BF79" s="463"/>
      <c r="BG79" s="18"/>
    </row>
    <row r="80" spans="1:59" ht="24.95" customHeight="1">
      <c r="A80" s="23">
        <v>73</v>
      </c>
      <c r="B80" s="19" t="str">
        <f>IF('Student DATA Entry'!A75="","",'Student DATA Entry'!A75)</f>
        <v/>
      </c>
      <c r="C80" s="19" t="str">
        <f>IF('Student DATA Entry'!B75="","",'Student DATA Entry'!B75)</f>
        <v/>
      </c>
      <c r="D80" s="20" t="str">
        <f>IF('Student DATA Entry'!G75="","",'Student DATA Entry'!G75)</f>
        <v/>
      </c>
      <c r="E80" s="21" t="str">
        <f>IF('Student DATA Entry'!C75="","",'Student DATA Entry'!C75)</f>
        <v/>
      </c>
      <c r="F80" s="21" t="str">
        <f>IF('Student DATA Entry'!D75="","",'Student DATA Entry'!D75)</f>
        <v/>
      </c>
      <c r="G80" s="21" t="str">
        <f>IF('Student DATA Entry'!E75="","",'Student DATA Entry'!E75)</f>
        <v/>
      </c>
      <c r="H80" s="19" t="str">
        <f>IF('Student DATA Entry'!H75="","",'Student DATA Entry'!H75)</f>
        <v/>
      </c>
      <c r="I80" s="19" t="str">
        <f>IF('Student DATA Entry'!F75="","",'Student DATA Entry'!F75)</f>
        <v/>
      </c>
      <c r="J80" s="290"/>
      <c r="K80" s="290"/>
      <c r="L80" s="290"/>
      <c r="M80" s="291"/>
      <c r="N80" s="272"/>
      <c r="O80" s="290"/>
      <c r="P80" s="290"/>
      <c r="Q80" s="290"/>
      <c r="R80" s="291"/>
      <c r="S80" s="272"/>
      <c r="T80" s="472"/>
      <c r="U80" s="273" t="str">
        <f t="shared" si="4"/>
        <v/>
      </c>
      <c r="V80" s="290"/>
      <c r="W80" s="290"/>
      <c r="X80" s="290"/>
      <c r="Y80" s="291"/>
      <c r="Z80" s="291"/>
      <c r="AA80" s="272"/>
      <c r="AB80" s="272"/>
      <c r="AC80" s="472"/>
      <c r="AD80" s="273" t="str">
        <f t="shared" si="5"/>
        <v/>
      </c>
      <c r="AE80" s="290"/>
      <c r="AF80" s="290"/>
      <c r="AG80" s="290"/>
      <c r="AH80" s="291"/>
      <c r="AI80" s="291"/>
      <c r="AJ80" s="272"/>
      <c r="AK80" s="272"/>
      <c r="AL80" s="472"/>
      <c r="AM80" s="273" t="str">
        <f t="shared" si="6"/>
        <v/>
      </c>
      <c r="AN80" s="290"/>
      <c r="AO80" s="290"/>
      <c r="AP80" s="290"/>
      <c r="AQ80" s="291"/>
      <c r="AR80" s="291"/>
      <c r="AS80" s="272"/>
      <c r="AT80" s="272"/>
      <c r="AU80" s="472"/>
      <c r="AV80" s="273" t="str">
        <f t="shared" si="7"/>
        <v/>
      </c>
      <c r="AW80" s="290"/>
      <c r="AX80" s="290"/>
      <c r="AY80" s="290"/>
      <c r="AZ80" s="291"/>
      <c r="BA80" s="291"/>
      <c r="BB80" s="272"/>
      <c r="BC80" s="272"/>
      <c r="BD80" s="463"/>
      <c r="BE80" s="463"/>
      <c r="BF80" s="463"/>
      <c r="BG80" s="18"/>
    </row>
    <row r="81" spans="1:59" ht="24.95" customHeight="1">
      <c r="A81" s="473">
        <v>74</v>
      </c>
      <c r="B81" s="19" t="str">
        <f>IF('Student DATA Entry'!A76="","",'Student DATA Entry'!A76)</f>
        <v/>
      </c>
      <c r="C81" s="19" t="str">
        <f>IF('Student DATA Entry'!B76="","",'Student DATA Entry'!B76)</f>
        <v/>
      </c>
      <c r="D81" s="20" t="str">
        <f>IF('Student DATA Entry'!G76="","",'Student DATA Entry'!G76)</f>
        <v/>
      </c>
      <c r="E81" s="21" t="str">
        <f>IF('Student DATA Entry'!C76="","",'Student DATA Entry'!C76)</f>
        <v/>
      </c>
      <c r="F81" s="21" t="str">
        <f>IF('Student DATA Entry'!D76="","",'Student DATA Entry'!D76)</f>
        <v/>
      </c>
      <c r="G81" s="21" t="str">
        <f>IF('Student DATA Entry'!E76="","",'Student DATA Entry'!E76)</f>
        <v/>
      </c>
      <c r="H81" s="19" t="str">
        <f>IF('Student DATA Entry'!H76="","",'Student DATA Entry'!H76)</f>
        <v/>
      </c>
      <c r="I81" s="19" t="str">
        <f>IF('Student DATA Entry'!F76="","",'Student DATA Entry'!F76)</f>
        <v/>
      </c>
      <c r="J81" s="290"/>
      <c r="K81" s="290"/>
      <c r="L81" s="290"/>
      <c r="M81" s="291"/>
      <c r="N81" s="272"/>
      <c r="O81" s="290"/>
      <c r="P81" s="290"/>
      <c r="Q81" s="290"/>
      <c r="R81" s="291"/>
      <c r="S81" s="272"/>
      <c r="T81" s="472"/>
      <c r="U81" s="273" t="str">
        <f t="shared" si="4"/>
        <v/>
      </c>
      <c r="V81" s="290"/>
      <c r="W81" s="290"/>
      <c r="X81" s="290"/>
      <c r="Y81" s="291"/>
      <c r="Z81" s="291"/>
      <c r="AA81" s="272"/>
      <c r="AB81" s="272"/>
      <c r="AC81" s="472"/>
      <c r="AD81" s="273" t="str">
        <f t="shared" si="5"/>
        <v/>
      </c>
      <c r="AE81" s="290"/>
      <c r="AF81" s="290"/>
      <c r="AG81" s="290"/>
      <c r="AH81" s="291"/>
      <c r="AI81" s="291"/>
      <c r="AJ81" s="272"/>
      <c r="AK81" s="272"/>
      <c r="AL81" s="472"/>
      <c r="AM81" s="273" t="str">
        <f t="shared" si="6"/>
        <v/>
      </c>
      <c r="AN81" s="290"/>
      <c r="AO81" s="290"/>
      <c r="AP81" s="290"/>
      <c r="AQ81" s="291"/>
      <c r="AR81" s="291"/>
      <c r="AS81" s="272"/>
      <c r="AT81" s="272"/>
      <c r="AU81" s="472"/>
      <c r="AV81" s="273" t="str">
        <f t="shared" si="7"/>
        <v/>
      </c>
      <c r="AW81" s="290"/>
      <c r="AX81" s="290"/>
      <c r="AY81" s="290"/>
      <c r="AZ81" s="291"/>
      <c r="BA81" s="291"/>
      <c r="BB81" s="272"/>
      <c r="BC81" s="272"/>
      <c r="BD81" s="463"/>
      <c r="BE81" s="463"/>
      <c r="BF81" s="463"/>
      <c r="BG81" s="18"/>
    </row>
    <row r="82" spans="1:59" ht="24.95" customHeight="1">
      <c r="A82" s="23">
        <v>75</v>
      </c>
      <c r="B82" s="19" t="str">
        <f>IF('Student DATA Entry'!A77="","",'Student DATA Entry'!A77)</f>
        <v/>
      </c>
      <c r="C82" s="19" t="str">
        <f>IF('Student DATA Entry'!B77="","",'Student DATA Entry'!B77)</f>
        <v/>
      </c>
      <c r="D82" s="20" t="str">
        <f>IF('Student DATA Entry'!G77="","",'Student DATA Entry'!G77)</f>
        <v/>
      </c>
      <c r="E82" s="21" t="str">
        <f>IF('Student DATA Entry'!C77="","",'Student DATA Entry'!C77)</f>
        <v/>
      </c>
      <c r="F82" s="21" t="str">
        <f>IF('Student DATA Entry'!D77="","",'Student DATA Entry'!D77)</f>
        <v/>
      </c>
      <c r="G82" s="21" t="str">
        <f>IF('Student DATA Entry'!E77="","",'Student DATA Entry'!E77)</f>
        <v/>
      </c>
      <c r="H82" s="19" t="str">
        <f>IF('Student DATA Entry'!H77="","",'Student DATA Entry'!H77)</f>
        <v/>
      </c>
      <c r="I82" s="19" t="str">
        <f>IF('Student DATA Entry'!F77="","",'Student DATA Entry'!F77)</f>
        <v/>
      </c>
      <c r="J82" s="290"/>
      <c r="K82" s="290"/>
      <c r="L82" s="290"/>
      <c r="M82" s="291"/>
      <c r="N82" s="272"/>
      <c r="O82" s="290"/>
      <c r="P82" s="290"/>
      <c r="Q82" s="290"/>
      <c r="R82" s="291"/>
      <c r="S82" s="272"/>
      <c r="T82" s="472"/>
      <c r="U82" s="273" t="str">
        <f t="shared" si="4"/>
        <v/>
      </c>
      <c r="V82" s="290"/>
      <c r="W82" s="290"/>
      <c r="X82" s="290"/>
      <c r="Y82" s="291"/>
      <c r="Z82" s="291"/>
      <c r="AA82" s="272"/>
      <c r="AB82" s="272"/>
      <c r="AC82" s="472"/>
      <c r="AD82" s="273" t="str">
        <f t="shared" si="5"/>
        <v/>
      </c>
      <c r="AE82" s="290"/>
      <c r="AF82" s="290"/>
      <c r="AG82" s="290"/>
      <c r="AH82" s="291"/>
      <c r="AI82" s="291"/>
      <c r="AJ82" s="272"/>
      <c r="AK82" s="272"/>
      <c r="AL82" s="472"/>
      <c r="AM82" s="273" t="str">
        <f t="shared" si="6"/>
        <v/>
      </c>
      <c r="AN82" s="290"/>
      <c r="AO82" s="290"/>
      <c r="AP82" s="290"/>
      <c r="AQ82" s="291"/>
      <c r="AR82" s="291"/>
      <c r="AS82" s="272"/>
      <c r="AT82" s="272"/>
      <c r="AU82" s="472"/>
      <c r="AV82" s="273" t="str">
        <f t="shared" si="7"/>
        <v/>
      </c>
      <c r="AW82" s="290"/>
      <c r="AX82" s="290"/>
      <c r="AY82" s="290"/>
      <c r="AZ82" s="291"/>
      <c r="BA82" s="291"/>
      <c r="BB82" s="272"/>
      <c r="BC82" s="272"/>
      <c r="BD82" s="463"/>
      <c r="BE82" s="463"/>
      <c r="BF82" s="463"/>
      <c r="BG82" s="18"/>
    </row>
    <row r="83" spans="1:59" ht="24.95" customHeight="1">
      <c r="A83" s="473">
        <v>76</v>
      </c>
      <c r="B83" s="19" t="str">
        <f>IF('Student DATA Entry'!A78="","",'Student DATA Entry'!A78)</f>
        <v/>
      </c>
      <c r="C83" s="19" t="str">
        <f>IF('Student DATA Entry'!B78="","",'Student DATA Entry'!B78)</f>
        <v/>
      </c>
      <c r="D83" s="20" t="str">
        <f>IF('Student DATA Entry'!G78="","",'Student DATA Entry'!G78)</f>
        <v/>
      </c>
      <c r="E83" s="21" t="str">
        <f>IF('Student DATA Entry'!C78="","",'Student DATA Entry'!C78)</f>
        <v/>
      </c>
      <c r="F83" s="21" t="str">
        <f>IF('Student DATA Entry'!D78="","",'Student DATA Entry'!D78)</f>
        <v/>
      </c>
      <c r="G83" s="21" t="str">
        <f>IF('Student DATA Entry'!E78="","",'Student DATA Entry'!E78)</f>
        <v/>
      </c>
      <c r="H83" s="19" t="str">
        <f>IF('Student DATA Entry'!H78="","",'Student DATA Entry'!H78)</f>
        <v/>
      </c>
      <c r="I83" s="19" t="str">
        <f>IF('Student DATA Entry'!F78="","",'Student DATA Entry'!F78)</f>
        <v/>
      </c>
      <c r="J83" s="290"/>
      <c r="K83" s="290"/>
      <c r="L83" s="290"/>
      <c r="M83" s="291"/>
      <c r="N83" s="272"/>
      <c r="O83" s="290"/>
      <c r="P83" s="290"/>
      <c r="Q83" s="290"/>
      <c r="R83" s="291"/>
      <c r="S83" s="272"/>
      <c r="T83" s="472"/>
      <c r="U83" s="273" t="str">
        <f t="shared" si="4"/>
        <v/>
      </c>
      <c r="V83" s="290"/>
      <c r="W83" s="290"/>
      <c r="X83" s="290"/>
      <c r="Y83" s="291"/>
      <c r="Z83" s="291"/>
      <c r="AA83" s="272"/>
      <c r="AB83" s="272"/>
      <c r="AC83" s="472"/>
      <c r="AD83" s="273" t="str">
        <f t="shared" si="5"/>
        <v/>
      </c>
      <c r="AE83" s="290"/>
      <c r="AF83" s="290"/>
      <c r="AG83" s="290"/>
      <c r="AH83" s="291"/>
      <c r="AI83" s="291"/>
      <c r="AJ83" s="272"/>
      <c r="AK83" s="272"/>
      <c r="AL83" s="472"/>
      <c r="AM83" s="273" t="str">
        <f t="shared" si="6"/>
        <v/>
      </c>
      <c r="AN83" s="290"/>
      <c r="AO83" s="290"/>
      <c r="AP83" s="290"/>
      <c r="AQ83" s="291"/>
      <c r="AR83" s="291"/>
      <c r="AS83" s="272"/>
      <c r="AT83" s="272"/>
      <c r="AU83" s="472"/>
      <c r="AV83" s="273" t="str">
        <f t="shared" si="7"/>
        <v/>
      </c>
      <c r="AW83" s="290"/>
      <c r="AX83" s="290"/>
      <c r="AY83" s="290"/>
      <c r="AZ83" s="291"/>
      <c r="BA83" s="291"/>
      <c r="BB83" s="272"/>
      <c r="BC83" s="272"/>
      <c r="BD83" s="463"/>
      <c r="BE83" s="463"/>
      <c r="BF83" s="463"/>
      <c r="BG83" s="18"/>
    </row>
    <row r="84" spans="1:59" ht="24.95" customHeight="1">
      <c r="A84" s="23">
        <v>77</v>
      </c>
      <c r="B84" s="19" t="str">
        <f>IF('Student DATA Entry'!A79="","",'Student DATA Entry'!A79)</f>
        <v/>
      </c>
      <c r="C84" s="19" t="str">
        <f>IF('Student DATA Entry'!B79="","",'Student DATA Entry'!B79)</f>
        <v/>
      </c>
      <c r="D84" s="20" t="str">
        <f>IF('Student DATA Entry'!G79="","",'Student DATA Entry'!G79)</f>
        <v/>
      </c>
      <c r="E84" s="21" t="str">
        <f>IF('Student DATA Entry'!C79="","",'Student DATA Entry'!C79)</f>
        <v/>
      </c>
      <c r="F84" s="21" t="str">
        <f>IF('Student DATA Entry'!D79="","",'Student DATA Entry'!D79)</f>
        <v/>
      </c>
      <c r="G84" s="21" t="str">
        <f>IF('Student DATA Entry'!E79="","",'Student DATA Entry'!E79)</f>
        <v/>
      </c>
      <c r="H84" s="19" t="str">
        <f>IF('Student DATA Entry'!H79="","",'Student DATA Entry'!H79)</f>
        <v/>
      </c>
      <c r="I84" s="19" t="str">
        <f>IF('Student DATA Entry'!F79="","",'Student DATA Entry'!F79)</f>
        <v/>
      </c>
      <c r="J84" s="290"/>
      <c r="K84" s="290"/>
      <c r="L84" s="290"/>
      <c r="M84" s="291"/>
      <c r="N84" s="272"/>
      <c r="O84" s="290"/>
      <c r="P84" s="290"/>
      <c r="Q84" s="290"/>
      <c r="R84" s="291"/>
      <c r="S84" s="272"/>
      <c r="T84" s="472"/>
      <c r="U84" s="273" t="str">
        <f t="shared" si="4"/>
        <v/>
      </c>
      <c r="V84" s="290"/>
      <c r="W84" s="290"/>
      <c r="X84" s="290"/>
      <c r="Y84" s="291"/>
      <c r="Z84" s="291"/>
      <c r="AA84" s="272"/>
      <c r="AB84" s="272"/>
      <c r="AC84" s="472"/>
      <c r="AD84" s="273" t="str">
        <f t="shared" si="5"/>
        <v/>
      </c>
      <c r="AE84" s="290"/>
      <c r="AF84" s="290"/>
      <c r="AG84" s="290"/>
      <c r="AH84" s="291"/>
      <c r="AI84" s="291"/>
      <c r="AJ84" s="272"/>
      <c r="AK84" s="272"/>
      <c r="AL84" s="472"/>
      <c r="AM84" s="273" t="str">
        <f t="shared" si="6"/>
        <v/>
      </c>
      <c r="AN84" s="290"/>
      <c r="AO84" s="290"/>
      <c r="AP84" s="290"/>
      <c r="AQ84" s="291"/>
      <c r="AR84" s="291"/>
      <c r="AS84" s="272"/>
      <c r="AT84" s="272"/>
      <c r="AU84" s="472"/>
      <c r="AV84" s="273" t="str">
        <f t="shared" si="7"/>
        <v/>
      </c>
      <c r="AW84" s="290"/>
      <c r="AX84" s="290"/>
      <c r="AY84" s="290"/>
      <c r="AZ84" s="291"/>
      <c r="BA84" s="291"/>
      <c r="BB84" s="272"/>
      <c r="BC84" s="272"/>
      <c r="BD84" s="463"/>
      <c r="BE84" s="463"/>
      <c r="BF84" s="463"/>
      <c r="BG84" s="18"/>
    </row>
    <row r="85" spans="1:59" ht="24.95" customHeight="1">
      <c r="A85" s="473">
        <v>78</v>
      </c>
      <c r="B85" s="19" t="str">
        <f>IF('Student DATA Entry'!A80="","",'Student DATA Entry'!A80)</f>
        <v/>
      </c>
      <c r="C85" s="19" t="str">
        <f>IF('Student DATA Entry'!B80="","",'Student DATA Entry'!B80)</f>
        <v/>
      </c>
      <c r="D85" s="20" t="str">
        <f>IF('Student DATA Entry'!G80="","",'Student DATA Entry'!G80)</f>
        <v/>
      </c>
      <c r="E85" s="21" t="str">
        <f>IF('Student DATA Entry'!C80="","",'Student DATA Entry'!C80)</f>
        <v/>
      </c>
      <c r="F85" s="21" t="str">
        <f>IF('Student DATA Entry'!D80="","",'Student DATA Entry'!D80)</f>
        <v/>
      </c>
      <c r="G85" s="21" t="str">
        <f>IF('Student DATA Entry'!E80="","",'Student DATA Entry'!E80)</f>
        <v/>
      </c>
      <c r="H85" s="19" t="str">
        <f>IF('Student DATA Entry'!H80="","",'Student DATA Entry'!H80)</f>
        <v/>
      </c>
      <c r="I85" s="19" t="str">
        <f>IF('Student DATA Entry'!F80="","",'Student DATA Entry'!F80)</f>
        <v/>
      </c>
      <c r="J85" s="290"/>
      <c r="K85" s="290"/>
      <c r="L85" s="290"/>
      <c r="M85" s="291"/>
      <c r="N85" s="272"/>
      <c r="O85" s="290"/>
      <c r="P85" s="290"/>
      <c r="Q85" s="290"/>
      <c r="R85" s="291"/>
      <c r="S85" s="272"/>
      <c r="T85" s="472"/>
      <c r="U85" s="273" t="str">
        <f t="shared" si="4"/>
        <v/>
      </c>
      <c r="V85" s="290"/>
      <c r="W85" s="290"/>
      <c r="X85" s="290"/>
      <c r="Y85" s="291"/>
      <c r="Z85" s="291"/>
      <c r="AA85" s="272"/>
      <c r="AB85" s="272"/>
      <c r="AC85" s="472"/>
      <c r="AD85" s="273" t="str">
        <f t="shared" si="5"/>
        <v/>
      </c>
      <c r="AE85" s="290"/>
      <c r="AF85" s="290"/>
      <c r="AG85" s="290"/>
      <c r="AH85" s="291"/>
      <c r="AI85" s="291"/>
      <c r="AJ85" s="272"/>
      <c r="AK85" s="272"/>
      <c r="AL85" s="472"/>
      <c r="AM85" s="273" t="str">
        <f t="shared" si="6"/>
        <v/>
      </c>
      <c r="AN85" s="290"/>
      <c r="AO85" s="290"/>
      <c r="AP85" s="290"/>
      <c r="AQ85" s="291"/>
      <c r="AR85" s="291"/>
      <c r="AS85" s="272"/>
      <c r="AT85" s="272"/>
      <c r="AU85" s="472"/>
      <c r="AV85" s="273" t="str">
        <f t="shared" si="7"/>
        <v/>
      </c>
      <c r="AW85" s="290"/>
      <c r="AX85" s="290"/>
      <c r="AY85" s="290"/>
      <c r="AZ85" s="291"/>
      <c r="BA85" s="291"/>
      <c r="BB85" s="272"/>
      <c r="BC85" s="272"/>
      <c r="BD85" s="463"/>
      <c r="BE85" s="463"/>
      <c r="BF85" s="463"/>
      <c r="BG85" s="18"/>
    </row>
    <row r="86" spans="1:59" ht="24.95" customHeight="1">
      <c r="A86" s="23">
        <v>79</v>
      </c>
      <c r="B86" s="19" t="str">
        <f>IF('Student DATA Entry'!A81="","",'Student DATA Entry'!A81)</f>
        <v/>
      </c>
      <c r="C86" s="19" t="str">
        <f>IF('Student DATA Entry'!B81="","",'Student DATA Entry'!B81)</f>
        <v/>
      </c>
      <c r="D86" s="20" t="str">
        <f>IF('Student DATA Entry'!G81="","",'Student DATA Entry'!G81)</f>
        <v/>
      </c>
      <c r="E86" s="21" t="str">
        <f>IF('Student DATA Entry'!C81="","",'Student DATA Entry'!C81)</f>
        <v/>
      </c>
      <c r="F86" s="21" t="str">
        <f>IF('Student DATA Entry'!D81="","",'Student DATA Entry'!D81)</f>
        <v/>
      </c>
      <c r="G86" s="21" t="str">
        <f>IF('Student DATA Entry'!E81="","",'Student DATA Entry'!E81)</f>
        <v/>
      </c>
      <c r="H86" s="19" t="str">
        <f>IF('Student DATA Entry'!H81="","",'Student DATA Entry'!H81)</f>
        <v/>
      </c>
      <c r="I86" s="19" t="str">
        <f>IF('Student DATA Entry'!F81="","",'Student DATA Entry'!F81)</f>
        <v/>
      </c>
      <c r="J86" s="290"/>
      <c r="K86" s="290"/>
      <c r="L86" s="290"/>
      <c r="M86" s="291"/>
      <c r="N86" s="272"/>
      <c r="O86" s="290"/>
      <c r="P86" s="290"/>
      <c r="Q86" s="290"/>
      <c r="R86" s="291"/>
      <c r="S86" s="272"/>
      <c r="T86" s="472"/>
      <c r="U86" s="273" t="str">
        <f t="shared" si="4"/>
        <v/>
      </c>
      <c r="V86" s="290"/>
      <c r="W86" s="290"/>
      <c r="X86" s="290"/>
      <c r="Y86" s="291"/>
      <c r="Z86" s="291"/>
      <c r="AA86" s="272"/>
      <c r="AB86" s="272"/>
      <c r="AC86" s="472"/>
      <c r="AD86" s="273" t="str">
        <f t="shared" si="5"/>
        <v/>
      </c>
      <c r="AE86" s="290"/>
      <c r="AF86" s="290"/>
      <c r="AG86" s="290"/>
      <c r="AH86" s="291"/>
      <c r="AI86" s="291"/>
      <c r="AJ86" s="272"/>
      <c r="AK86" s="272"/>
      <c r="AL86" s="472"/>
      <c r="AM86" s="273" t="str">
        <f t="shared" si="6"/>
        <v/>
      </c>
      <c r="AN86" s="290"/>
      <c r="AO86" s="290"/>
      <c r="AP86" s="290"/>
      <c r="AQ86" s="291"/>
      <c r="AR86" s="291"/>
      <c r="AS86" s="272"/>
      <c r="AT86" s="272"/>
      <c r="AU86" s="472"/>
      <c r="AV86" s="273" t="str">
        <f t="shared" si="7"/>
        <v/>
      </c>
      <c r="AW86" s="290"/>
      <c r="AX86" s="290"/>
      <c r="AY86" s="290"/>
      <c r="AZ86" s="291"/>
      <c r="BA86" s="291"/>
      <c r="BB86" s="272"/>
      <c r="BC86" s="272"/>
      <c r="BD86" s="463"/>
      <c r="BE86" s="463"/>
      <c r="BF86" s="463"/>
      <c r="BG86" s="18"/>
    </row>
    <row r="87" spans="1:59" ht="24.95" customHeight="1">
      <c r="A87" s="473">
        <v>80</v>
      </c>
      <c r="B87" s="19" t="str">
        <f>IF('Student DATA Entry'!A82="","",'Student DATA Entry'!A82)</f>
        <v/>
      </c>
      <c r="C87" s="19" t="str">
        <f>IF('Student DATA Entry'!B82="","",'Student DATA Entry'!B82)</f>
        <v/>
      </c>
      <c r="D87" s="20" t="str">
        <f>IF('Student DATA Entry'!G82="","",'Student DATA Entry'!G82)</f>
        <v/>
      </c>
      <c r="E87" s="21" t="str">
        <f>IF('Student DATA Entry'!C82="","",'Student DATA Entry'!C82)</f>
        <v/>
      </c>
      <c r="F87" s="21" t="str">
        <f>IF('Student DATA Entry'!D82="","",'Student DATA Entry'!D82)</f>
        <v/>
      </c>
      <c r="G87" s="21" t="str">
        <f>IF('Student DATA Entry'!E82="","",'Student DATA Entry'!E82)</f>
        <v/>
      </c>
      <c r="H87" s="19" t="str">
        <f>IF('Student DATA Entry'!H82="","",'Student DATA Entry'!H82)</f>
        <v/>
      </c>
      <c r="I87" s="19" t="str">
        <f>IF('Student DATA Entry'!F82="","",'Student DATA Entry'!F82)</f>
        <v/>
      </c>
      <c r="J87" s="290"/>
      <c r="K87" s="290"/>
      <c r="L87" s="290"/>
      <c r="M87" s="291"/>
      <c r="N87" s="272"/>
      <c r="O87" s="290"/>
      <c r="P87" s="290"/>
      <c r="Q87" s="290"/>
      <c r="R87" s="291"/>
      <c r="S87" s="272"/>
      <c r="T87" s="472"/>
      <c r="U87" s="273" t="str">
        <f t="shared" si="4"/>
        <v/>
      </c>
      <c r="V87" s="290"/>
      <c r="W87" s="290"/>
      <c r="X87" s="290"/>
      <c r="Y87" s="291"/>
      <c r="Z87" s="291"/>
      <c r="AA87" s="272"/>
      <c r="AB87" s="272"/>
      <c r="AC87" s="472"/>
      <c r="AD87" s="273" t="str">
        <f t="shared" si="5"/>
        <v/>
      </c>
      <c r="AE87" s="290"/>
      <c r="AF87" s="290"/>
      <c r="AG87" s="290"/>
      <c r="AH87" s="291"/>
      <c r="AI87" s="291"/>
      <c r="AJ87" s="272"/>
      <c r="AK87" s="272"/>
      <c r="AL87" s="472"/>
      <c r="AM87" s="273" t="str">
        <f t="shared" si="6"/>
        <v/>
      </c>
      <c r="AN87" s="290"/>
      <c r="AO87" s="290"/>
      <c r="AP87" s="290"/>
      <c r="AQ87" s="291"/>
      <c r="AR87" s="291"/>
      <c r="AS87" s="272"/>
      <c r="AT87" s="272"/>
      <c r="AU87" s="472"/>
      <c r="AV87" s="273" t="str">
        <f t="shared" si="7"/>
        <v/>
      </c>
      <c r="AW87" s="290"/>
      <c r="AX87" s="290"/>
      <c r="AY87" s="290"/>
      <c r="AZ87" s="291"/>
      <c r="BA87" s="291"/>
      <c r="BB87" s="272"/>
      <c r="BC87" s="272"/>
      <c r="BD87" s="463"/>
      <c r="BE87" s="463"/>
      <c r="BF87" s="463"/>
      <c r="BG87" s="18"/>
    </row>
    <row r="88" spans="1:59" ht="24.95" customHeight="1">
      <c r="A88" s="23">
        <v>81</v>
      </c>
      <c r="B88" s="19" t="str">
        <f>IF('Student DATA Entry'!A83="","",'Student DATA Entry'!A83)</f>
        <v/>
      </c>
      <c r="C88" s="19" t="str">
        <f>IF('Student DATA Entry'!B83="","",'Student DATA Entry'!B83)</f>
        <v/>
      </c>
      <c r="D88" s="20" t="str">
        <f>IF('Student DATA Entry'!G83="","",'Student DATA Entry'!G83)</f>
        <v/>
      </c>
      <c r="E88" s="21" t="str">
        <f>IF('Student DATA Entry'!C83="","",'Student DATA Entry'!C83)</f>
        <v/>
      </c>
      <c r="F88" s="21" t="str">
        <f>IF('Student DATA Entry'!D83="","",'Student DATA Entry'!D83)</f>
        <v/>
      </c>
      <c r="G88" s="21" t="str">
        <f>IF('Student DATA Entry'!E83="","",'Student DATA Entry'!E83)</f>
        <v/>
      </c>
      <c r="H88" s="19" t="str">
        <f>IF('Student DATA Entry'!H83="","",'Student DATA Entry'!H83)</f>
        <v/>
      </c>
      <c r="I88" s="19" t="str">
        <f>IF('Student DATA Entry'!F83="","",'Student DATA Entry'!F83)</f>
        <v/>
      </c>
      <c r="J88" s="290"/>
      <c r="K88" s="290"/>
      <c r="L88" s="290"/>
      <c r="M88" s="291"/>
      <c r="N88" s="272"/>
      <c r="O88" s="290"/>
      <c r="P88" s="290"/>
      <c r="Q88" s="290"/>
      <c r="R88" s="291"/>
      <c r="S88" s="272"/>
      <c r="T88" s="472"/>
      <c r="U88" s="273" t="str">
        <f t="shared" si="4"/>
        <v/>
      </c>
      <c r="V88" s="290"/>
      <c r="W88" s="290"/>
      <c r="X88" s="290"/>
      <c r="Y88" s="291"/>
      <c r="Z88" s="291"/>
      <c r="AA88" s="272"/>
      <c r="AB88" s="272"/>
      <c r="AC88" s="472"/>
      <c r="AD88" s="273" t="str">
        <f t="shared" si="5"/>
        <v/>
      </c>
      <c r="AE88" s="290"/>
      <c r="AF88" s="290"/>
      <c r="AG88" s="290"/>
      <c r="AH88" s="291"/>
      <c r="AI88" s="291"/>
      <c r="AJ88" s="272"/>
      <c r="AK88" s="272"/>
      <c r="AL88" s="472"/>
      <c r="AM88" s="273" t="str">
        <f t="shared" si="6"/>
        <v/>
      </c>
      <c r="AN88" s="290"/>
      <c r="AO88" s="290"/>
      <c r="AP88" s="290"/>
      <c r="AQ88" s="291"/>
      <c r="AR88" s="291"/>
      <c r="AS88" s="272"/>
      <c r="AT88" s="272"/>
      <c r="AU88" s="472"/>
      <c r="AV88" s="273" t="str">
        <f t="shared" si="7"/>
        <v/>
      </c>
      <c r="AW88" s="290"/>
      <c r="AX88" s="290"/>
      <c r="AY88" s="290"/>
      <c r="AZ88" s="291"/>
      <c r="BA88" s="291"/>
      <c r="BB88" s="272"/>
      <c r="BC88" s="272"/>
      <c r="BD88" s="463"/>
      <c r="BE88" s="463"/>
      <c r="BF88" s="463"/>
      <c r="BG88" s="18"/>
    </row>
    <row r="89" spans="1:59" ht="24.95" customHeight="1">
      <c r="A89" s="473">
        <v>82</v>
      </c>
      <c r="B89" s="19" t="str">
        <f>IF('Student DATA Entry'!A84="","",'Student DATA Entry'!A84)</f>
        <v/>
      </c>
      <c r="C89" s="19" t="str">
        <f>IF('Student DATA Entry'!B84="","",'Student DATA Entry'!B84)</f>
        <v/>
      </c>
      <c r="D89" s="20" t="str">
        <f>IF('Student DATA Entry'!G84="","",'Student DATA Entry'!G84)</f>
        <v/>
      </c>
      <c r="E89" s="21" t="str">
        <f>IF('Student DATA Entry'!C84="","",'Student DATA Entry'!C84)</f>
        <v/>
      </c>
      <c r="F89" s="21" t="str">
        <f>IF('Student DATA Entry'!D84="","",'Student DATA Entry'!D84)</f>
        <v/>
      </c>
      <c r="G89" s="21" t="str">
        <f>IF('Student DATA Entry'!E84="","",'Student DATA Entry'!E84)</f>
        <v/>
      </c>
      <c r="H89" s="19" t="str">
        <f>IF('Student DATA Entry'!H84="","",'Student DATA Entry'!H84)</f>
        <v/>
      </c>
      <c r="I89" s="19" t="str">
        <f>IF('Student DATA Entry'!F84="","",'Student DATA Entry'!F84)</f>
        <v/>
      </c>
      <c r="J89" s="290"/>
      <c r="K89" s="290"/>
      <c r="L89" s="290"/>
      <c r="M89" s="291"/>
      <c r="N89" s="272"/>
      <c r="O89" s="290"/>
      <c r="P89" s="290"/>
      <c r="Q89" s="290"/>
      <c r="R89" s="291"/>
      <c r="S89" s="272"/>
      <c r="T89" s="472"/>
      <c r="U89" s="273" t="str">
        <f t="shared" si="4"/>
        <v/>
      </c>
      <c r="V89" s="290"/>
      <c r="W89" s="290"/>
      <c r="X89" s="290"/>
      <c r="Y89" s="291"/>
      <c r="Z89" s="291"/>
      <c r="AA89" s="272"/>
      <c r="AB89" s="272"/>
      <c r="AC89" s="472"/>
      <c r="AD89" s="273" t="str">
        <f t="shared" si="5"/>
        <v/>
      </c>
      <c r="AE89" s="290"/>
      <c r="AF89" s="290"/>
      <c r="AG89" s="290"/>
      <c r="AH89" s="291"/>
      <c r="AI89" s="291"/>
      <c r="AJ89" s="272"/>
      <c r="AK89" s="272"/>
      <c r="AL89" s="472"/>
      <c r="AM89" s="273" t="str">
        <f t="shared" si="6"/>
        <v/>
      </c>
      <c r="AN89" s="290"/>
      <c r="AO89" s="290"/>
      <c r="AP89" s="290"/>
      <c r="AQ89" s="291"/>
      <c r="AR89" s="291"/>
      <c r="AS89" s="272"/>
      <c r="AT89" s="272"/>
      <c r="AU89" s="472"/>
      <c r="AV89" s="273" t="str">
        <f t="shared" si="7"/>
        <v/>
      </c>
      <c r="AW89" s="290"/>
      <c r="AX89" s="290"/>
      <c r="AY89" s="290"/>
      <c r="AZ89" s="291"/>
      <c r="BA89" s="291"/>
      <c r="BB89" s="272"/>
      <c r="BC89" s="272"/>
      <c r="BD89" s="463"/>
      <c r="BE89" s="463"/>
      <c r="BF89" s="463"/>
      <c r="BG89" s="18"/>
    </row>
    <row r="90" spans="1:59" ht="24.95" customHeight="1">
      <c r="A90" s="23">
        <v>83</v>
      </c>
      <c r="B90" s="19" t="str">
        <f>IF('Student DATA Entry'!A85="","",'Student DATA Entry'!A85)</f>
        <v/>
      </c>
      <c r="C90" s="19" t="str">
        <f>IF('Student DATA Entry'!B85="","",'Student DATA Entry'!B85)</f>
        <v/>
      </c>
      <c r="D90" s="20" t="str">
        <f>IF('Student DATA Entry'!G85="","",'Student DATA Entry'!G85)</f>
        <v/>
      </c>
      <c r="E90" s="21" t="str">
        <f>IF('Student DATA Entry'!C85="","",'Student DATA Entry'!C85)</f>
        <v/>
      </c>
      <c r="F90" s="21" t="str">
        <f>IF('Student DATA Entry'!D85="","",'Student DATA Entry'!D85)</f>
        <v/>
      </c>
      <c r="G90" s="21" t="str">
        <f>IF('Student DATA Entry'!E85="","",'Student DATA Entry'!E85)</f>
        <v/>
      </c>
      <c r="H90" s="19" t="str">
        <f>IF('Student DATA Entry'!H85="","",'Student DATA Entry'!H85)</f>
        <v/>
      </c>
      <c r="I90" s="19" t="str">
        <f>IF('Student DATA Entry'!F85="","",'Student DATA Entry'!F85)</f>
        <v/>
      </c>
      <c r="J90" s="290"/>
      <c r="K90" s="290"/>
      <c r="L90" s="290"/>
      <c r="M90" s="291"/>
      <c r="N90" s="272"/>
      <c r="O90" s="290"/>
      <c r="P90" s="290"/>
      <c r="Q90" s="290"/>
      <c r="R90" s="291"/>
      <c r="S90" s="272"/>
      <c r="T90" s="472"/>
      <c r="U90" s="273" t="str">
        <f t="shared" si="4"/>
        <v/>
      </c>
      <c r="V90" s="290"/>
      <c r="W90" s="290"/>
      <c r="X90" s="290"/>
      <c r="Y90" s="291"/>
      <c r="Z90" s="291"/>
      <c r="AA90" s="272"/>
      <c r="AB90" s="272"/>
      <c r="AC90" s="472"/>
      <c r="AD90" s="273" t="str">
        <f t="shared" si="5"/>
        <v/>
      </c>
      <c r="AE90" s="290"/>
      <c r="AF90" s="290"/>
      <c r="AG90" s="290"/>
      <c r="AH90" s="291"/>
      <c r="AI90" s="291"/>
      <c r="AJ90" s="272"/>
      <c r="AK90" s="272"/>
      <c r="AL90" s="472"/>
      <c r="AM90" s="273" t="str">
        <f t="shared" si="6"/>
        <v/>
      </c>
      <c r="AN90" s="290"/>
      <c r="AO90" s="290"/>
      <c r="AP90" s="290"/>
      <c r="AQ90" s="291"/>
      <c r="AR90" s="291"/>
      <c r="AS90" s="272"/>
      <c r="AT90" s="272"/>
      <c r="AU90" s="472"/>
      <c r="AV90" s="273" t="str">
        <f t="shared" si="7"/>
        <v/>
      </c>
      <c r="AW90" s="290"/>
      <c r="AX90" s="290"/>
      <c r="AY90" s="290"/>
      <c r="AZ90" s="291"/>
      <c r="BA90" s="291"/>
      <c r="BB90" s="272"/>
      <c r="BC90" s="272"/>
      <c r="BD90" s="463"/>
      <c r="BE90" s="463"/>
      <c r="BF90" s="463"/>
      <c r="BG90" s="18"/>
    </row>
    <row r="91" spans="1:59" ht="24.95" customHeight="1">
      <c r="A91" s="473">
        <v>84</v>
      </c>
      <c r="B91" s="19" t="str">
        <f>IF('Student DATA Entry'!A86="","",'Student DATA Entry'!A86)</f>
        <v/>
      </c>
      <c r="C91" s="19" t="str">
        <f>IF('Student DATA Entry'!B86="","",'Student DATA Entry'!B86)</f>
        <v/>
      </c>
      <c r="D91" s="20" t="str">
        <f>IF('Student DATA Entry'!G86="","",'Student DATA Entry'!G86)</f>
        <v/>
      </c>
      <c r="E91" s="21" t="str">
        <f>IF('Student DATA Entry'!C86="","",'Student DATA Entry'!C86)</f>
        <v/>
      </c>
      <c r="F91" s="21" t="str">
        <f>IF('Student DATA Entry'!D86="","",'Student DATA Entry'!D86)</f>
        <v/>
      </c>
      <c r="G91" s="21" t="str">
        <f>IF('Student DATA Entry'!E86="","",'Student DATA Entry'!E86)</f>
        <v/>
      </c>
      <c r="H91" s="19" t="str">
        <f>IF('Student DATA Entry'!H86="","",'Student DATA Entry'!H86)</f>
        <v/>
      </c>
      <c r="I91" s="19" t="str">
        <f>IF('Student DATA Entry'!F86="","",'Student DATA Entry'!F86)</f>
        <v/>
      </c>
      <c r="J91" s="290"/>
      <c r="K91" s="290"/>
      <c r="L91" s="290"/>
      <c r="M91" s="291"/>
      <c r="N91" s="272"/>
      <c r="O91" s="290"/>
      <c r="P91" s="290"/>
      <c r="Q91" s="290"/>
      <c r="R91" s="291"/>
      <c r="S91" s="272"/>
      <c r="T91" s="472"/>
      <c r="U91" s="273" t="str">
        <f t="shared" si="4"/>
        <v/>
      </c>
      <c r="V91" s="290"/>
      <c r="W91" s="290"/>
      <c r="X91" s="290"/>
      <c r="Y91" s="291"/>
      <c r="Z91" s="291"/>
      <c r="AA91" s="272"/>
      <c r="AB91" s="272"/>
      <c r="AC91" s="472"/>
      <c r="AD91" s="273" t="str">
        <f t="shared" si="5"/>
        <v/>
      </c>
      <c r="AE91" s="290"/>
      <c r="AF91" s="290"/>
      <c r="AG91" s="290"/>
      <c r="AH91" s="291"/>
      <c r="AI91" s="291"/>
      <c r="AJ91" s="272"/>
      <c r="AK91" s="272"/>
      <c r="AL91" s="472"/>
      <c r="AM91" s="273" t="str">
        <f t="shared" si="6"/>
        <v/>
      </c>
      <c r="AN91" s="290"/>
      <c r="AO91" s="290"/>
      <c r="AP91" s="290"/>
      <c r="AQ91" s="291"/>
      <c r="AR91" s="291"/>
      <c r="AS91" s="272"/>
      <c r="AT91" s="272"/>
      <c r="AU91" s="472"/>
      <c r="AV91" s="273" t="str">
        <f t="shared" si="7"/>
        <v/>
      </c>
      <c r="AW91" s="290"/>
      <c r="AX91" s="290"/>
      <c r="AY91" s="290"/>
      <c r="AZ91" s="291"/>
      <c r="BA91" s="291"/>
      <c r="BB91" s="272"/>
      <c r="BC91" s="272"/>
      <c r="BD91" s="463"/>
      <c r="BE91" s="463"/>
      <c r="BF91" s="463"/>
      <c r="BG91" s="18"/>
    </row>
    <row r="92" spans="1:59" ht="24.95" customHeight="1">
      <c r="A92" s="23">
        <v>85</v>
      </c>
      <c r="B92" s="19" t="str">
        <f>IF('Student DATA Entry'!A87="","",'Student DATA Entry'!A87)</f>
        <v/>
      </c>
      <c r="C92" s="19" t="str">
        <f>IF('Student DATA Entry'!B87="","",'Student DATA Entry'!B87)</f>
        <v/>
      </c>
      <c r="D92" s="20" t="str">
        <f>IF('Student DATA Entry'!G87="","",'Student DATA Entry'!G87)</f>
        <v/>
      </c>
      <c r="E92" s="21" t="str">
        <f>IF('Student DATA Entry'!C87="","",'Student DATA Entry'!C87)</f>
        <v/>
      </c>
      <c r="F92" s="21" t="str">
        <f>IF('Student DATA Entry'!D87="","",'Student DATA Entry'!D87)</f>
        <v/>
      </c>
      <c r="G92" s="21" t="str">
        <f>IF('Student DATA Entry'!E87="","",'Student DATA Entry'!E87)</f>
        <v/>
      </c>
      <c r="H92" s="19" t="str">
        <f>IF('Student DATA Entry'!H87="","",'Student DATA Entry'!H87)</f>
        <v/>
      </c>
      <c r="I92" s="19" t="str">
        <f>IF('Student DATA Entry'!F87="","",'Student DATA Entry'!F87)</f>
        <v/>
      </c>
      <c r="J92" s="290"/>
      <c r="K92" s="290"/>
      <c r="L92" s="290"/>
      <c r="M92" s="291"/>
      <c r="N92" s="272"/>
      <c r="O92" s="290"/>
      <c r="P92" s="290"/>
      <c r="Q92" s="290"/>
      <c r="R92" s="291"/>
      <c r="S92" s="272"/>
      <c r="T92" s="472"/>
      <c r="U92" s="273" t="str">
        <f t="shared" si="4"/>
        <v/>
      </c>
      <c r="V92" s="290"/>
      <c r="W92" s="290"/>
      <c r="X92" s="290"/>
      <c r="Y92" s="291"/>
      <c r="Z92" s="291"/>
      <c r="AA92" s="272"/>
      <c r="AB92" s="272"/>
      <c r="AC92" s="472"/>
      <c r="AD92" s="273" t="str">
        <f t="shared" si="5"/>
        <v/>
      </c>
      <c r="AE92" s="290"/>
      <c r="AF92" s="290"/>
      <c r="AG92" s="290"/>
      <c r="AH92" s="291"/>
      <c r="AI92" s="291"/>
      <c r="AJ92" s="272"/>
      <c r="AK92" s="272"/>
      <c r="AL92" s="472"/>
      <c r="AM92" s="273" t="str">
        <f t="shared" si="6"/>
        <v/>
      </c>
      <c r="AN92" s="290"/>
      <c r="AO92" s="290"/>
      <c r="AP92" s="290"/>
      <c r="AQ92" s="291"/>
      <c r="AR92" s="291"/>
      <c r="AS92" s="272"/>
      <c r="AT92" s="272"/>
      <c r="AU92" s="472"/>
      <c r="AV92" s="273" t="str">
        <f t="shared" si="7"/>
        <v/>
      </c>
      <c r="AW92" s="290"/>
      <c r="AX92" s="290"/>
      <c r="AY92" s="290"/>
      <c r="AZ92" s="291"/>
      <c r="BA92" s="291"/>
      <c r="BB92" s="272"/>
      <c r="BC92" s="272"/>
      <c r="BD92" s="463"/>
      <c r="BE92" s="463"/>
      <c r="BF92" s="463"/>
      <c r="BG92" s="18"/>
    </row>
    <row r="93" spans="1:59" ht="24.95" customHeight="1">
      <c r="A93" s="473">
        <v>86</v>
      </c>
      <c r="B93" s="19" t="str">
        <f>IF('Student DATA Entry'!A88="","",'Student DATA Entry'!A88)</f>
        <v/>
      </c>
      <c r="C93" s="19" t="str">
        <f>IF('Student DATA Entry'!B88="","",'Student DATA Entry'!B88)</f>
        <v/>
      </c>
      <c r="D93" s="20" t="str">
        <f>IF('Student DATA Entry'!G88="","",'Student DATA Entry'!G88)</f>
        <v/>
      </c>
      <c r="E93" s="21" t="str">
        <f>IF('Student DATA Entry'!C88="","",'Student DATA Entry'!C88)</f>
        <v/>
      </c>
      <c r="F93" s="21" t="str">
        <f>IF('Student DATA Entry'!D88="","",'Student DATA Entry'!D88)</f>
        <v/>
      </c>
      <c r="G93" s="21" t="str">
        <f>IF('Student DATA Entry'!E88="","",'Student DATA Entry'!E88)</f>
        <v/>
      </c>
      <c r="H93" s="19" t="str">
        <f>IF('Student DATA Entry'!H88="","",'Student DATA Entry'!H88)</f>
        <v/>
      </c>
      <c r="I93" s="19" t="str">
        <f>IF('Student DATA Entry'!F88="","",'Student DATA Entry'!F88)</f>
        <v/>
      </c>
      <c r="J93" s="290"/>
      <c r="K93" s="290"/>
      <c r="L93" s="290"/>
      <c r="M93" s="291"/>
      <c r="N93" s="272"/>
      <c r="O93" s="290"/>
      <c r="P93" s="290"/>
      <c r="Q93" s="290"/>
      <c r="R93" s="291"/>
      <c r="S93" s="272"/>
      <c r="T93" s="472"/>
      <c r="U93" s="273" t="str">
        <f t="shared" si="4"/>
        <v/>
      </c>
      <c r="V93" s="290"/>
      <c r="W93" s="290"/>
      <c r="X93" s="290"/>
      <c r="Y93" s="291"/>
      <c r="Z93" s="291"/>
      <c r="AA93" s="272"/>
      <c r="AB93" s="272"/>
      <c r="AC93" s="472"/>
      <c r="AD93" s="273" t="str">
        <f t="shared" si="5"/>
        <v/>
      </c>
      <c r="AE93" s="290"/>
      <c r="AF93" s="290"/>
      <c r="AG93" s="290"/>
      <c r="AH93" s="291"/>
      <c r="AI93" s="291"/>
      <c r="AJ93" s="272"/>
      <c r="AK93" s="272"/>
      <c r="AL93" s="472"/>
      <c r="AM93" s="273" t="str">
        <f t="shared" si="6"/>
        <v/>
      </c>
      <c r="AN93" s="290"/>
      <c r="AO93" s="290"/>
      <c r="AP93" s="290"/>
      <c r="AQ93" s="291"/>
      <c r="AR93" s="291"/>
      <c r="AS93" s="272"/>
      <c r="AT93" s="272"/>
      <c r="AU93" s="472"/>
      <c r="AV93" s="273" t="str">
        <f t="shared" si="7"/>
        <v/>
      </c>
      <c r="AW93" s="290"/>
      <c r="AX93" s="290"/>
      <c r="AY93" s="290"/>
      <c r="AZ93" s="291"/>
      <c r="BA93" s="291"/>
      <c r="BB93" s="272"/>
      <c r="BC93" s="272"/>
      <c r="BD93" s="463"/>
      <c r="BE93" s="463"/>
      <c r="BF93" s="463"/>
      <c r="BG93" s="18"/>
    </row>
    <row r="94" spans="1:59" ht="24.95" customHeight="1">
      <c r="A94" s="23">
        <v>87</v>
      </c>
      <c r="B94" s="19" t="str">
        <f>IF('Student DATA Entry'!A89="","",'Student DATA Entry'!A89)</f>
        <v/>
      </c>
      <c r="C94" s="19" t="str">
        <f>IF('Student DATA Entry'!B89="","",'Student DATA Entry'!B89)</f>
        <v/>
      </c>
      <c r="D94" s="20" t="str">
        <f>IF('Student DATA Entry'!G89="","",'Student DATA Entry'!G89)</f>
        <v/>
      </c>
      <c r="E94" s="21" t="str">
        <f>IF('Student DATA Entry'!C89="","",'Student DATA Entry'!C89)</f>
        <v/>
      </c>
      <c r="F94" s="21" t="str">
        <f>IF('Student DATA Entry'!D89="","",'Student DATA Entry'!D89)</f>
        <v/>
      </c>
      <c r="G94" s="21" t="str">
        <f>IF('Student DATA Entry'!E89="","",'Student DATA Entry'!E89)</f>
        <v/>
      </c>
      <c r="H94" s="19" t="str">
        <f>IF('Student DATA Entry'!H89="","",'Student DATA Entry'!H89)</f>
        <v/>
      </c>
      <c r="I94" s="19" t="str">
        <f>IF('Student DATA Entry'!F89="","",'Student DATA Entry'!F89)</f>
        <v/>
      </c>
      <c r="J94" s="290"/>
      <c r="K94" s="290"/>
      <c r="L94" s="290"/>
      <c r="M94" s="291"/>
      <c r="N94" s="272"/>
      <c r="O94" s="290"/>
      <c r="P94" s="290"/>
      <c r="Q94" s="290"/>
      <c r="R94" s="291"/>
      <c r="S94" s="272"/>
      <c r="T94" s="472"/>
      <c r="U94" s="273" t="str">
        <f t="shared" si="4"/>
        <v/>
      </c>
      <c r="V94" s="290"/>
      <c r="W94" s="290"/>
      <c r="X94" s="290"/>
      <c r="Y94" s="291"/>
      <c r="Z94" s="291"/>
      <c r="AA94" s="272"/>
      <c r="AB94" s="272"/>
      <c r="AC94" s="472"/>
      <c r="AD94" s="273" t="str">
        <f t="shared" si="5"/>
        <v/>
      </c>
      <c r="AE94" s="290"/>
      <c r="AF94" s="290"/>
      <c r="AG94" s="290"/>
      <c r="AH94" s="291"/>
      <c r="AI94" s="291"/>
      <c r="AJ94" s="272"/>
      <c r="AK94" s="272"/>
      <c r="AL94" s="472"/>
      <c r="AM94" s="273" t="str">
        <f t="shared" si="6"/>
        <v/>
      </c>
      <c r="AN94" s="290"/>
      <c r="AO94" s="290"/>
      <c r="AP94" s="290"/>
      <c r="AQ94" s="291"/>
      <c r="AR94" s="291"/>
      <c r="AS94" s="272"/>
      <c r="AT94" s="272"/>
      <c r="AU94" s="472"/>
      <c r="AV94" s="273" t="str">
        <f t="shared" si="7"/>
        <v/>
      </c>
      <c r="AW94" s="290"/>
      <c r="AX94" s="290"/>
      <c r="AY94" s="290"/>
      <c r="AZ94" s="291"/>
      <c r="BA94" s="291"/>
      <c r="BB94" s="272"/>
      <c r="BC94" s="272"/>
      <c r="BD94" s="463"/>
      <c r="BE94" s="463"/>
      <c r="BF94" s="463"/>
      <c r="BG94" s="18"/>
    </row>
    <row r="95" spans="1:59" ht="24.95" customHeight="1">
      <c r="A95" s="473">
        <v>88</v>
      </c>
      <c r="B95" s="19" t="str">
        <f>IF('Student DATA Entry'!A90="","",'Student DATA Entry'!A90)</f>
        <v/>
      </c>
      <c r="C95" s="19" t="str">
        <f>IF('Student DATA Entry'!B90="","",'Student DATA Entry'!B90)</f>
        <v/>
      </c>
      <c r="D95" s="20" t="str">
        <f>IF('Student DATA Entry'!G90="","",'Student DATA Entry'!G90)</f>
        <v/>
      </c>
      <c r="E95" s="21" t="str">
        <f>IF('Student DATA Entry'!C90="","",'Student DATA Entry'!C90)</f>
        <v/>
      </c>
      <c r="F95" s="21" t="str">
        <f>IF('Student DATA Entry'!D90="","",'Student DATA Entry'!D90)</f>
        <v/>
      </c>
      <c r="G95" s="21" t="str">
        <f>IF('Student DATA Entry'!E90="","",'Student DATA Entry'!E90)</f>
        <v/>
      </c>
      <c r="H95" s="19" t="str">
        <f>IF('Student DATA Entry'!H90="","",'Student DATA Entry'!H90)</f>
        <v/>
      </c>
      <c r="I95" s="19" t="str">
        <f>IF('Student DATA Entry'!F90="","",'Student DATA Entry'!F90)</f>
        <v/>
      </c>
      <c r="J95" s="290"/>
      <c r="K95" s="290"/>
      <c r="L95" s="290"/>
      <c r="M95" s="291"/>
      <c r="N95" s="272"/>
      <c r="O95" s="290"/>
      <c r="P95" s="290"/>
      <c r="Q95" s="290"/>
      <c r="R95" s="291"/>
      <c r="S95" s="272"/>
      <c r="T95" s="472"/>
      <c r="U95" s="273" t="str">
        <f t="shared" si="4"/>
        <v/>
      </c>
      <c r="V95" s="290"/>
      <c r="W95" s="290"/>
      <c r="X95" s="290"/>
      <c r="Y95" s="291"/>
      <c r="Z95" s="291"/>
      <c r="AA95" s="272"/>
      <c r="AB95" s="272"/>
      <c r="AC95" s="472"/>
      <c r="AD95" s="273" t="str">
        <f t="shared" si="5"/>
        <v/>
      </c>
      <c r="AE95" s="290"/>
      <c r="AF95" s="290"/>
      <c r="AG95" s="290"/>
      <c r="AH95" s="291"/>
      <c r="AI95" s="291"/>
      <c r="AJ95" s="272"/>
      <c r="AK95" s="272"/>
      <c r="AL95" s="472"/>
      <c r="AM95" s="273" t="str">
        <f t="shared" si="6"/>
        <v/>
      </c>
      <c r="AN95" s="290"/>
      <c r="AO95" s="290"/>
      <c r="AP95" s="290"/>
      <c r="AQ95" s="291"/>
      <c r="AR95" s="291"/>
      <c r="AS95" s="272"/>
      <c r="AT95" s="272"/>
      <c r="AU95" s="472"/>
      <c r="AV95" s="273" t="str">
        <f t="shared" si="7"/>
        <v/>
      </c>
      <c r="AW95" s="290"/>
      <c r="AX95" s="290"/>
      <c r="AY95" s="290"/>
      <c r="AZ95" s="291"/>
      <c r="BA95" s="291"/>
      <c r="BB95" s="272"/>
      <c r="BC95" s="272"/>
      <c r="BD95" s="463"/>
      <c r="BE95" s="463"/>
      <c r="BF95" s="463"/>
      <c r="BG95" s="18"/>
    </row>
    <row r="96" spans="1:59" ht="24.95" customHeight="1">
      <c r="A96" s="23">
        <v>89</v>
      </c>
      <c r="B96" s="19" t="str">
        <f>IF('Student DATA Entry'!A91="","",'Student DATA Entry'!A91)</f>
        <v/>
      </c>
      <c r="C96" s="19" t="str">
        <f>IF('Student DATA Entry'!B91="","",'Student DATA Entry'!B91)</f>
        <v/>
      </c>
      <c r="D96" s="20" t="str">
        <f>IF('Student DATA Entry'!G91="","",'Student DATA Entry'!G91)</f>
        <v/>
      </c>
      <c r="E96" s="21" t="str">
        <f>IF('Student DATA Entry'!C91="","",'Student DATA Entry'!C91)</f>
        <v/>
      </c>
      <c r="F96" s="21" t="str">
        <f>IF('Student DATA Entry'!D91="","",'Student DATA Entry'!D91)</f>
        <v/>
      </c>
      <c r="G96" s="21" t="str">
        <f>IF('Student DATA Entry'!E91="","",'Student DATA Entry'!E91)</f>
        <v/>
      </c>
      <c r="H96" s="19" t="str">
        <f>IF('Student DATA Entry'!H91="","",'Student DATA Entry'!H91)</f>
        <v/>
      </c>
      <c r="I96" s="19" t="str">
        <f>IF('Student DATA Entry'!F91="","",'Student DATA Entry'!F91)</f>
        <v/>
      </c>
      <c r="J96" s="290"/>
      <c r="K96" s="290"/>
      <c r="L96" s="290"/>
      <c r="M96" s="291"/>
      <c r="N96" s="272"/>
      <c r="O96" s="290"/>
      <c r="P96" s="290"/>
      <c r="Q96" s="290"/>
      <c r="R96" s="291"/>
      <c r="S96" s="272"/>
      <c r="T96" s="472"/>
      <c r="U96" s="273" t="str">
        <f t="shared" si="4"/>
        <v/>
      </c>
      <c r="V96" s="290"/>
      <c r="W96" s="290"/>
      <c r="X96" s="290"/>
      <c r="Y96" s="291"/>
      <c r="Z96" s="291"/>
      <c r="AA96" s="272"/>
      <c r="AB96" s="272"/>
      <c r="AC96" s="472"/>
      <c r="AD96" s="273" t="str">
        <f t="shared" si="5"/>
        <v/>
      </c>
      <c r="AE96" s="290"/>
      <c r="AF96" s="290"/>
      <c r="AG96" s="290"/>
      <c r="AH96" s="291"/>
      <c r="AI96" s="291"/>
      <c r="AJ96" s="272"/>
      <c r="AK96" s="272"/>
      <c r="AL96" s="472"/>
      <c r="AM96" s="273" t="str">
        <f t="shared" si="6"/>
        <v/>
      </c>
      <c r="AN96" s="290"/>
      <c r="AO96" s="290"/>
      <c r="AP96" s="290"/>
      <c r="AQ96" s="291"/>
      <c r="AR96" s="291"/>
      <c r="AS96" s="272"/>
      <c r="AT96" s="272"/>
      <c r="AU96" s="472"/>
      <c r="AV96" s="273" t="str">
        <f t="shared" si="7"/>
        <v/>
      </c>
      <c r="AW96" s="290"/>
      <c r="AX96" s="290"/>
      <c r="AY96" s="290"/>
      <c r="AZ96" s="291"/>
      <c r="BA96" s="291"/>
      <c r="BB96" s="272"/>
      <c r="BC96" s="272"/>
      <c r="BD96" s="463"/>
      <c r="BE96" s="463"/>
      <c r="BF96" s="463"/>
      <c r="BG96" s="18"/>
    </row>
    <row r="97" spans="1:59" ht="24.95" customHeight="1">
      <c r="A97" s="473">
        <v>90</v>
      </c>
      <c r="B97" s="19" t="str">
        <f>IF('Student DATA Entry'!A92="","",'Student DATA Entry'!A92)</f>
        <v/>
      </c>
      <c r="C97" s="19" t="str">
        <f>IF('Student DATA Entry'!B92="","",'Student DATA Entry'!B92)</f>
        <v/>
      </c>
      <c r="D97" s="20" t="str">
        <f>IF('Student DATA Entry'!G92="","",'Student DATA Entry'!G92)</f>
        <v/>
      </c>
      <c r="E97" s="21" t="str">
        <f>IF('Student DATA Entry'!C92="","",'Student DATA Entry'!C92)</f>
        <v/>
      </c>
      <c r="F97" s="21" t="str">
        <f>IF('Student DATA Entry'!D92="","",'Student DATA Entry'!D92)</f>
        <v/>
      </c>
      <c r="G97" s="21" t="str">
        <f>IF('Student DATA Entry'!E92="","",'Student DATA Entry'!E92)</f>
        <v/>
      </c>
      <c r="H97" s="19" t="str">
        <f>IF('Student DATA Entry'!H92="","",'Student DATA Entry'!H92)</f>
        <v/>
      </c>
      <c r="I97" s="19" t="str">
        <f>IF('Student DATA Entry'!F92="","",'Student DATA Entry'!F92)</f>
        <v/>
      </c>
      <c r="J97" s="290"/>
      <c r="K97" s="290"/>
      <c r="L97" s="290"/>
      <c r="M97" s="291"/>
      <c r="N97" s="272"/>
      <c r="O97" s="290"/>
      <c r="P97" s="290"/>
      <c r="Q97" s="290"/>
      <c r="R97" s="291"/>
      <c r="S97" s="272"/>
      <c r="T97" s="472"/>
      <c r="U97" s="273" t="str">
        <f t="shared" si="4"/>
        <v/>
      </c>
      <c r="V97" s="290"/>
      <c r="W97" s="290"/>
      <c r="X97" s="290"/>
      <c r="Y97" s="291"/>
      <c r="Z97" s="291"/>
      <c r="AA97" s="272"/>
      <c r="AB97" s="272"/>
      <c r="AC97" s="472"/>
      <c r="AD97" s="273" t="str">
        <f t="shared" si="5"/>
        <v/>
      </c>
      <c r="AE97" s="290"/>
      <c r="AF97" s="290"/>
      <c r="AG97" s="290"/>
      <c r="AH97" s="291"/>
      <c r="AI97" s="291"/>
      <c r="AJ97" s="272"/>
      <c r="AK97" s="272"/>
      <c r="AL97" s="472"/>
      <c r="AM97" s="273" t="str">
        <f t="shared" si="6"/>
        <v/>
      </c>
      <c r="AN97" s="290"/>
      <c r="AO97" s="290"/>
      <c r="AP97" s="290"/>
      <c r="AQ97" s="291"/>
      <c r="AR97" s="291"/>
      <c r="AS97" s="272"/>
      <c r="AT97" s="272"/>
      <c r="AU97" s="472"/>
      <c r="AV97" s="273" t="str">
        <f t="shared" si="7"/>
        <v/>
      </c>
      <c r="AW97" s="290"/>
      <c r="AX97" s="290"/>
      <c r="AY97" s="290"/>
      <c r="AZ97" s="291"/>
      <c r="BA97" s="291"/>
      <c r="BB97" s="272"/>
      <c r="BC97" s="272"/>
      <c r="BD97" s="463"/>
      <c r="BE97" s="463"/>
      <c r="BF97" s="463"/>
      <c r="BG97" s="18"/>
    </row>
    <row r="98" spans="1:59" ht="24.95" customHeight="1">
      <c r="A98" s="23">
        <v>91</v>
      </c>
      <c r="B98" s="19" t="str">
        <f>IF('Student DATA Entry'!A93="","",'Student DATA Entry'!A93)</f>
        <v/>
      </c>
      <c r="C98" s="19" t="str">
        <f>IF('Student DATA Entry'!B93="","",'Student DATA Entry'!B93)</f>
        <v/>
      </c>
      <c r="D98" s="20" t="str">
        <f>IF('Student DATA Entry'!G93="","",'Student DATA Entry'!G93)</f>
        <v/>
      </c>
      <c r="E98" s="21" t="str">
        <f>IF('Student DATA Entry'!C93="","",'Student DATA Entry'!C93)</f>
        <v/>
      </c>
      <c r="F98" s="21" t="str">
        <f>IF('Student DATA Entry'!D93="","",'Student DATA Entry'!D93)</f>
        <v/>
      </c>
      <c r="G98" s="21" t="str">
        <f>IF('Student DATA Entry'!E93="","",'Student DATA Entry'!E93)</f>
        <v/>
      </c>
      <c r="H98" s="19" t="str">
        <f>IF('Student DATA Entry'!H93="","",'Student DATA Entry'!H93)</f>
        <v/>
      </c>
      <c r="I98" s="19" t="str">
        <f>IF('Student DATA Entry'!F93="","",'Student DATA Entry'!F93)</f>
        <v/>
      </c>
      <c r="J98" s="290"/>
      <c r="K98" s="290"/>
      <c r="L98" s="290"/>
      <c r="M98" s="291"/>
      <c r="N98" s="272"/>
      <c r="O98" s="290"/>
      <c r="P98" s="290"/>
      <c r="Q98" s="290"/>
      <c r="R98" s="291"/>
      <c r="S98" s="272"/>
      <c r="T98" s="472"/>
      <c r="U98" s="273" t="str">
        <f t="shared" si="4"/>
        <v/>
      </c>
      <c r="V98" s="290"/>
      <c r="W98" s="290"/>
      <c r="X98" s="290"/>
      <c r="Y98" s="291"/>
      <c r="Z98" s="291"/>
      <c r="AA98" s="272"/>
      <c r="AB98" s="272"/>
      <c r="AC98" s="472"/>
      <c r="AD98" s="273" t="str">
        <f t="shared" si="5"/>
        <v/>
      </c>
      <c r="AE98" s="290"/>
      <c r="AF98" s="290"/>
      <c r="AG98" s="290"/>
      <c r="AH98" s="291"/>
      <c r="AI98" s="291"/>
      <c r="AJ98" s="272"/>
      <c r="AK98" s="272"/>
      <c r="AL98" s="472"/>
      <c r="AM98" s="273" t="str">
        <f t="shared" si="6"/>
        <v/>
      </c>
      <c r="AN98" s="290"/>
      <c r="AO98" s="290"/>
      <c r="AP98" s="290"/>
      <c r="AQ98" s="291"/>
      <c r="AR98" s="291"/>
      <c r="AS98" s="272"/>
      <c r="AT98" s="272"/>
      <c r="AU98" s="472"/>
      <c r="AV98" s="273" t="str">
        <f t="shared" si="7"/>
        <v/>
      </c>
      <c r="AW98" s="290"/>
      <c r="AX98" s="290"/>
      <c r="AY98" s="290"/>
      <c r="AZ98" s="291"/>
      <c r="BA98" s="291"/>
      <c r="BB98" s="272"/>
      <c r="BC98" s="272"/>
      <c r="BD98" s="463"/>
      <c r="BE98" s="463"/>
      <c r="BF98" s="463"/>
      <c r="BG98" s="18"/>
    </row>
    <row r="99" spans="1:59" ht="24.95" customHeight="1">
      <c r="A99" s="473">
        <v>92</v>
      </c>
      <c r="B99" s="19" t="str">
        <f>IF('Student DATA Entry'!A94="","",'Student DATA Entry'!A94)</f>
        <v/>
      </c>
      <c r="C99" s="19" t="str">
        <f>IF('Student DATA Entry'!B94="","",'Student DATA Entry'!B94)</f>
        <v/>
      </c>
      <c r="D99" s="20" t="str">
        <f>IF('Student DATA Entry'!G94="","",'Student DATA Entry'!G94)</f>
        <v/>
      </c>
      <c r="E99" s="21" t="str">
        <f>IF('Student DATA Entry'!C94="","",'Student DATA Entry'!C94)</f>
        <v/>
      </c>
      <c r="F99" s="21" t="str">
        <f>IF('Student DATA Entry'!D94="","",'Student DATA Entry'!D94)</f>
        <v/>
      </c>
      <c r="G99" s="21" t="str">
        <f>IF('Student DATA Entry'!E94="","",'Student DATA Entry'!E94)</f>
        <v/>
      </c>
      <c r="H99" s="19" t="str">
        <f>IF('Student DATA Entry'!H94="","",'Student DATA Entry'!H94)</f>
        <v/>
      </c>
      <c r="I99" s="19" t="str">
        <f>IF('Student DATA Entry'!F94="","",'Student DATA Entry'!F94)</f>
        <v/>
      </c>
      <c r="J99" s="290"/>
      <c r="K99" s="290"/>
      <c r="L99" s="290"/>
      <c r="M99" s="291"/>
      <c r="N99" s="272"/>
      <c r="O99" s="290"/>
      <c r="P99" s="290"/>
      <c r="Q99" s="290"/>
      <c r="R99" s="291"/>
      <c r="S99" s="272"/>
      <c r="T99" s="472"/>
      <c r="U99" s="273" t="str">
        <f t="shared" si="4"/>
        <v/>
      </c>
      <c r="V99" s="290"/>
      <c r="W99" s="290"/>
      <c r="X99" s="290"/>
      <c r="Y99" s="291"/>
      <c r="Z99" s="291"/>
      <c r="AA99" s="272"/>
      <c r="AB99" s="272"/>
      <c r="AC99" s="472"/>
      <c r="AD99" s="273" t="str">
        <f t="shared" si="5"/>
        <v/>
      </c>
      <c r="AE99" s="290"/>
      <c r="AF99" s="290"/>
      <c r="AG99" s="290"/>
      <c r="AH99" s="291"/>
      <c r="AI99" s="291"/>
      <c r="AJ99" s="272"/>
      <c r="AK99" s="272"/>
      <c r="AL99" s="472"/>
      <c r="AM99" s="273" t="str">
        <f t="shared" si="6"/>
        <v/>
      </c>
      <c r="AN99" s="290"/>
      <c r="AO99" s="290"/>
      <c r="AP99" s="290"/>
      <c r="AQ99" s="291"/>
      <c r="AR99" s="291"/>
      <c r="AS99" s="272"/>
      <c r="AT99" s="272"/>
      <c r="AU99" s="472"/>
      <c r="AV99" s="273" t="str">
        <f t="shared" si="7"/>
        <v/>
      </c>
      <c r="AW99" s="290"/>
      <c r="AX99" s="290"/>
      <c r="AY99" s="290"/>
      <c r="AZ99" s="291"/>
      <c r="BA99" s="291"/>
      <c r="BB99" s="272"/>
      <c r="BC99" s="272"/>
      <c r="BD99" s="463"/>
      <c r="BE99" s="463"/>
      <c r="BF99" s="463"/>
      <c r="BG99" s="18"/>
    </row>
    <row r="100" spans="1:59" ht="24.95" customHeight="1">
      <c r="A100" s="23">
        <v>93</v>
      </c>
      <c r="B100" s="19" t="str">
        <f>IF('Student DATA Entry'!A95="","",'Student DATA Entry'!A95)</f>
        <v/>
      </c>
      <c r="C100" s="19" t="str">
        <f>IF('Student DATA Entry'!B95="","",'Student DATA Entry'!B95)</f>
        <v/>
      </c>
      <c r="D100" s="20" t="str">
        <f>IF('Student DATA Entry'!G95="","",'Student DATA Entry'!G95)</f>
        <v/>
      </c>
      <c r="E100" s="21" t="str">
        <f>IF('Student DATA Entry'!C95="","",'Student DATA Entry'!C95)</f>
        <v/>
      </c>
      <c r="F100" s="21" t="str">
        <f>IF('Student DATA Entry'!D95="","",'Student DATA Entry'!D95)</f>
        <v/>
      </c>
      <c r="G100" s="21" t="str">
        <f>IF('Student DATA Entry'!E95="","",'Student DATA Entry'!E95)</f>
        <v/>
      </c>
      <c r="H100" s="19" t="str">
        <f>IF('Student DATA Entry'!H95="","",'Student DATA Entry'!H95)</f>
        <v/>
      </c>
      <c r="I100" s="19" t="str">
        <f>IF('Student DATA Entry'!F95="","",'Student DATA Entry'!F95)</f>
        <v/>
      </c>
      <c r="J100" s="290"/>
      <c r="K100" s="290"/>
      <c r="L100" s="290"/>
      <c r="M100" s="291"/>
      <c r="N100" s="272"/>
      <c r="O100" s="290"/>
      <c r="P100" s="290"/>
      <c r="Q100" s="290"/>
      <c r="R100" s="291"/>
      <c r="S100" s="272"/>
      <c r="T100" s="472"/>
      <c r="U100" s="273" t="str">
        <f t="shared" si="4"/>
        <v/>
      </c>
      <c r="V100" s="290"/>
      <c r="W100" s="290"/>
      <c r="X100" s="290"/>
      <c r="Y100" s="291"/>
      <c r="Z100" s="291"/>
      <c r="AA100" s="272"/>
      <c r="AB100" s="272"/>
      <c r="AC100" s="472"/>
      <c r="AD100" s="273" t="str">
        <f t="shared" si="5"/>
        <v/>
      </c>
      <c r="AE100" s="290"/>
      <c r="AF100" s="290"/>
      <c r="AG100" s="290"/>
      <c r="AH100" s="291"/>
      <c r="AI100" s="291"/>
      <c r="AJ100" s="272"/>
      <c r="AK100" s="272"/>
      <c r="AL100" s="472"/>
      <c r="AM100" s="273" t="str">
        <f t="shared" si="6"/>
        <v/>
      </c>
      <c r="AN100" s="290"/>
      <c r="AO100" s="290"/>
      <c r="AP100" s="290"/>
      <c r="AQ100" s="291"/>
      <c r="AR100" s="291"/>
      <c r="AS100" s="272"/>
      <c r="AT100" s="272"/>
      <c r="AU100" s="472"/>
      <c r="AV100" s="273" t="str">
        <f t="shared" si="7"/>
        <v/>
      </c>
      <c r="AW100" s="290"/>
      <c r="AX100" s="290"/>
      <c r="AY100" s="290"/>
      <c r="AZ100" s="291"/>
      <c r="BA100" s="291"/>
      <c r="BB100" s="272"/>
      <c r="BC100" s="272"/>
      <c r="BD100" s="463"/>
      <c r="BE100" s="463"/>
      <c r="BF100" s="463"/>
      <c r="BG100" s="18"/>
    </row>
    <row r="101" spans="1:59" ht="24.95" customHeight="1">
      <c r="A101" s="473">
        <v>94</v>
      </c>
      <c r="B101" s="19" t="str">
        <f>IF('Student DATA Entry'!A96="","",'Student DATA Entry'!A96)</f>
        <v/>
      </c>
      <c r="C101" s="19" t="str">
        <f>IF('Student DATA Entry'!B96="","",'Student DATA Entry'!B96)</f>
        <v/>
      </c>
      <c r="D101" s="20" t="str">
        <f>IF('Student DATA Entry'!G96="","",'Student DATA Entry'!G96)</f>
        <v/>
      </c>
      <c r="E101" s="21" t="str">
        <f>IF('Student DATA Entry'!C96="","",'Student DATA Entry'!C96)</f>
        <v/>
      </c>
      <c r="F101" s="21" t="str">
        <f>IF('Student DATA Entry'!D96="","",'Student DATA Entry'!D96)</f>
        <v/>
      </c>
      <c r="G101" s="21" t="str">
        <f>IF('Student DATA Entry'!E96="","",'Student DATA Entry'!E96)</f>
        <v/>
      </c>
      <c r="H101" s="19" t="str">
        <f>IF('Student DATA Entry'!H96="","",'Student DATA Entry'!H96)</f>
        <v/>
      </c>
      <c r="I101" s="19" t="str">
        <f>IF('Student DATA Entry'!F96="","",'Student DATA Entry'!F96)</f>
        <v/>
      </c>
      <c r="J101" s="290"/>
      <c r="K101" s="290"/>
      <c r="L101" s="290"/>
      <c r="M101" s="291"/>
      <c r="N101" s="272"/>
      <c r="O101" s="290"/>
      <c r="P101" s="290"/>
      <c r="Q101" s="290"/>
      <c r="R101" s="291"/>
      <c r="S101" s="272"/>
      <c r="T101" s="472"/>
      <c r="U101" s="273" t="str">
        <f t="shared" si="4"/>
        <v/>
      </c>
      <c r="V101" s="290"/>
      <c r="W101" s="290"/>
      <c r="X101" s="290"/>
      <c r="Y101" s="291"/>
      <c r="Z101" s="291"/>
      <c r="AA101" s="272"/>
      <c r="AB101" s="272"/>
      <c r="AC101" s="472"/>
      <c r="AD101" s="273" t="str">
        <f t="shared" si="5"/>
        <v/>
      </c>
      <c r="AE101" s="290"/>
      <c r="AF101" s="290"/>
      <c r="AG101" s="290"/>
      <c r="AH101" s="291"/>
      <c r="AI101" s="291"/>
      <c r="AJ101" s="272"/>
      <c r="AK101" s="272"/>
      <c r="AL101" s="472"/>
      <c r="AM101" s="273" t="str">
        <f t="shared" si="6"/>
        <v/>
      </c>
      <c r="AN101" s="290"/>
      <c r="AO101" s="290"/>
      <c r="AP101" s="290"/>
      <c r="AQ101" s="291"/>
      <c r="AR101" s="291"/>
      <c r="AS101" s="272"/>
      <c r="AT101" s="272"/>
      <c r="AU101" s="472"/>
      <c r="AV101" s="273" t="str">
        <f t="shared" si="7"/>
        <v/>
      </c>
      <c r="AW101" s="290"/>
      <c r="AX101" s="290"/>
      <c r="AY101" s="290"/>
      <c r="AZ101" s="291"/>
      <c r="BA101" s="291"/>
      <c r="BB101" s="272"/>
      <c r="BC101" s="272"/>
      <c r="BD101" s="463"/>
      <c r="BE101" s="463"/>
      <c r="BF101" s="463"/>
      <c r="BG101" s="18"/>
    </row>
    <row r="102" spans="1:59" ht="24.95" customHeight="1">
      <c r="A102" s="23">
        <v>95</v>
      </c>
      <c r="B102" s="19" t="str">
        <f>IF('Student DATA Entry'!A97="","",'Student DATA Entry'!A97)</f>
        <v/>
      </c>
      <c r="C102" s="19" t="str">
        <f>IF('Student DATA Entry'!B97="","",'Student DATA Entry'!B97)</f>
        <v/>
      </c>
      <c r="D102" s="20" t="str">
        <f>IF('Student DATA Entry'!G97="","",'Student DATA Entry'!G97)</f>
        <v/>
      </c>
      <c r="E102" s="21" t="str">
        <f>IF('Student DATA Entry'!C97="","",'Student DATA Entry'!C97)</f>
        <v/>
      </c>
      <c r="F102" s="21" t="str">
        <f>IF('Student DATA Entry'!D97="","",'Student DATA Entry'!D97)</f>
        <v/>
      </c>
      <c r="G102" s="21" t="str">
        <f>IF('Student DATA Entry'!E97="","",'Student DATA Entry'!E97)</f>
        <v/>
      </c>
      <c r="H102" s="19" t="str">
        <f>IF('Student DATA Entry'!H97="","",'Student DATA Entry'!H97)</f>
        <v/>
      </c>
      <c r="I102" s="19" t="str">
        <f>IF('Student DATA Entry'!F97="","",'Student DATA Entry'!F97)</f>
        <v/>
      </c>
      <c r="J102" s="290"/>
      <c r="K102" s="290"/>
      <c r="L102" s="290"/>
      <c r="M102" s="291"/>
      <c r="N102" s="272"/>
      <c r="O102" s="290"/>
      <c r="P102" s="290"/>
      <c r="Q102" s="290"/>
      <c r="R102" s="291"/>
      <c r="S102" s="272"/>
      <c r="T102" s="472"/>
      <c r="U102" s="273" t="str">
        <f t="shared" si="4"/>
        <v/>
      </c>
      <c r="V102" s="290"/>
      <c r="W102" s="290"/>
      <c r="X102" s="290"/>
      <c r="Y102" s="291"/>
      <c r="Z102" s="291"/>
      <c r="AA102" s="272"/>
      <c r="AB102" s="272"/>
      <c r="AC102" s="472"/>
      <c r="AD102" s="273" t="str">
        <f t="shared" si="5"/>
        <v/>
      </c>
      <c r="AE102" s="290"/>
      <c r="AF102" s="290"/>
      <c r="AG102" s="290"/>
      <c r="AH102" s="291"/>
      <c r="AI102" s="291"/>
      <c r="AJ102" s="272"/>
      <c r="AK102" s="272"/>
      <c r="AL102" s="472"/>
      <c r="AM102" s="273" t="str">
        <f t="shared" si="6"/>
        <v/>
      </c>
      <c r="AN102" s="290"/>
      <c r="AO102" s="290"/>
      <c r="AP102" s="290"/>
      <c r="AQ102" s="291"/>
      <c r="AR102" s="291"/>
      <c r="AS102" s="272"/>
      <c r="AT102" s="272"/>
      <c r="AU102" s="472"/>
      <c r="AV102" s="273" t="str">
        <f t="shared" si="7"/>
        <v/>
      </c>
      <c r="AW102" s="290"/>
      <c r="AX102" s="290"/>
      <c r="AY102" s="290"/>
      <c r="AZ102" s="291"/>
      <c r="BA102" s="291"/>
      <c r="BB102" s="272"/>
      <c r="BC102" s="272"/>
      <c r="BD102" s="463"/>
      <c r="BE102" s="463"/>
      <c r="BF102" s="463"/>
      <c r="BG102" s="18"/>
    </row>
    <row r="103" spans="1:59" ht="24.95" customHeight="1">
      <c r="A103" s="473">
        <v>96</v>
      </c>
      <c r="B103" s="19" t="str">
        <f>IF('Student DATA Entry'!A98="","",'Student DATA Entry'!A98)</f>
        <v/>
      </c>
      <c r="C103" s="19" t="str">
        <f>IF('Student DATA Entry'!B98="","",'Student DATA Entry'!B98)</f>
        <v/>
      </c>
      <c r="D103" s="20" t="str">
        <f>IF('Student DATA Entry'!G98="","",'Student DATA Entry'!G98)</f>
        <v/>
      </c>
      <c r="E103" s="21" t="str">
        <f>IF('Student DATA Entry'!C98="","",'Student DATA Entry'!C98)</f>
        <v/>
      </c>
      <c r="F103" s="21" t="str">
        <f>IF('Student DATA Entry'!D98="","",'Student DATA Entry'!D98)</f>
        <v/>
      </c>
      <c r="G103" s="21" t="str">
        <f>IF('Student DATA Entry'!E98="","",'Student DATA Entry'!E98)</f>
        <v/>
      </c>
      <c r="H103" s="19" t="str">
        <f>IF('Student DATA Entry'!H98="","",'Student DATA Entry'!H98)</f>
        <v/>
      </c>
      <c r="I103" s="19" t="str">
        <f>IF('Student DATA Entry'!F98="","",'Student DATA Entry'!F98)</f>
        <v/>
      </c>
      <c r="J103" s="290"/>
      <c r="K103" s="290"/>
      <c r="L103" s="290"/>
      <c r="M103" s="291"/>
      <c r="N103" s="272"/>
      <c r="O103" s="290"/>
      <c r="P103" s="290"/>
      <c r="Q103" s="290"/>
      <c r="R103" s="291"/>
      <c r="S103" s="272"/>
      <c r="T103" s="472"/>
      <c r="U103" s="273" t="str">
        <f t="shared" si="4"/>
        <v/>
      </c>
      <c r="V103" s="290"/>
      <c r="W103" s="290"/>
      <c r="X103" s="290"/>
      <c r="Y103" s="291"/>
      <c r="Z103" s="291"/>
      <c r="AA103" s="272"/>
      <c r="AB103" s="272"/>
      <c r="AC103" s="472"/>
      <c r="AD103" s="273" t="str">
        <f t="shared" si="5"/>
        <v/>
      </c>
      <c r="AE103" s="290"/>
      <c r="AF103" s="290"/>
      <c r="AG103" s="290"/>
      <c r="AH103" s="291"/>
      <c r="AI103" s="291"/>
      <c r="AJ103" s="272"/>
      <c r="AK103" s="272"/>
      <c r="AL103" s="472"/>
      <c r="AM103" s="273" t="str">
        <f t="shared" si="6"/>
        <v/>
      </c>
      <c r="AN103" s="290"/>
      <c r="AO103" s="290"/>
      <c r="AP103" s="290"/>
      <c r="AQ103" s="291"/>
      <c r="AR103" s="291"/>
      <c r="AS103" s="272"/>
      <c r="AT103" s="272"/>
      <c r="AU103" s="472"/>
      <c r="AV103" s="273" t="str">
        <f t="shared" si="7"/>
        <v/>
      </c>
      <c r="AW103" s="290"/>
      <c r="AX103" s="290"/>
      <c r="AY103" s="290"/>
      <c r="AZ103" s="291"/>
      <c r="BA103" s="291"/>
      <c r="BB103" s="272"/>
      <c r="BC103" s="272"/>
      <c r="BD103" s="463"/>
      <c r="BE103" s="463"/>
      <c r="BF103" s="463"/>
      <c r="BG103" s="18"/>
    </row>
    <row r="104" spans="1:59" ht="24.95" customHeight="1">
      <c r="A104" s="23">
        <v>97</v>
      </c>
      <c r="B104" s="19" t="str">
        <f>IF('Student DATA Entry'!A99="","",'Student DATA Entry'!A99)</f>
        <v/>
      </c>
      <c r="C104" s="19" t="str">
        <f>IF('Student DATA Entry'!B99="","",'Student DATA Entry'!B99)</f>
        <v/>
      </c>
      <c r="D104" s="20" t="str">
        <f>IF('Student DATA Entry'!G99="","",'Student DATA Entry'!G99)</f>
        <v/>
      </c>
      <c r="E104" s="21" t="str">
        <f>IF('Student DATA Entry'!C99="","",'Student DATA Entry'!C99)</f>
        <v/>
      </c>
      <c r="F104" s="21" t="str">
        <f>IF('Student DATA Entry'!D99="","",'Student DATA Entry'!D99)</f>
        <v/>
      </c>
      <c r="G104" s="21" t="str">
        <f>IF('Student DATA Entry'!E99="","",'Student DATA Entry'!E99)</f>
        <v/>
      </c>
      <c r="H104" s="19" t="str">
        <f>IF('Student DATA Entry'!H99="","",'Student DATA Entry'!H99)</f>
        <v/>
      </c>
      <c r="I104" s="19" t="str">
        <f>IF('Student DATA Entry'!F99="","",'Student DATA Entry'!F99)</f>
        <v/>
      </c>
      <c r="J104" s="290"/>
      <c r="K104" s="290"/>
      <c r="L104" s="290"/>
      <c r="M104" s="291"/>
      <c r="N104" s="272"/>
      <c r="O104" s="290"/>
      <c r="P104" s="290"/>
      <c r="Q104" s="290"/>
      <c r="R104" s="291"/>
      <c r="S104" s="272"/>
      <c r="T104" s="472"/>
      <c r="U104" s="273" t="str">
        <f t="shared" si="4"/>
        <v/>
      </c>
      <c r="V104" s="290"/>
      <c r="W104" s="290"/>
      <c r="X104" s="290"/>
      <c r="Y104" s="291"/>
      <c r="Z104" s="291"/>
      <c r="AA104" s="272"/>
      <c r="AB104" s="272"/>
      <c r="AC104" s="472"/>
      <c r="AD104" s="273" t="str">
        <f t="shared" si="5"/>
        <v/>
      </c>
      <c r="AE104" s="290"/>
      <c r="AF104" s="290"/>
      <c r="AG104" s="290"/>
      <c r="AH104" s="291"/>
      <c r="AI104" s="291"/>
      <c r="AJ104" s="272"/>
      <c r="AK104" s="272"/>
      <c r="AL104" s="472"/>
      <c r="AM104" s="273" t="str">
        <f t="shared" si="6"/>
        <v/>
      </c>
      <c r="AN104" s="290"/>
      <c r="AO104" s="290"/>
      <c r="AP104" s="290"/>
      <c r="AQ104" s="291"/>
      <c r="AR104" s="291"/>
      <c r="AS104" s="272"/>
      <c r="AT104" s="272"/>
      <c r="AU104" s="472"/>
      <c r="AV104" s="273" t="str">
        <f t="shared" si="7"/>
        <v/>
      </c>
      <c r="AW104" s="290"/>
      <c r="AX104" s="290"/>
      <c r="AY104" s="290"/>
      <c r="AZ104" s="291"/>
      <c r="BA104" s="291"/>
      <c r="BB104" s="272"/>
      <c r="BC104" s="272"/>
      <c r="BD104" s="463"/>
      <c r="BE104" s="463"/>
      <c r="BF104" s="463"/>
      <c r="BG104" s="18"/>
    </row>
    <row r="105" spans="1:59" ht="24.95" customHeight="1">
      <c r="A105" s="473">
        <v>98</v>
      </c>
      <c r="B105" s="19" t="str">
        <f>IF('Student DATA Entry'!A100="","",'Student DATA Entry'!A100)</f>
        <v/>
      </c>
      <c r="C105" s="19" t="str">
        <f>IF('Student DATA Entry'!B100="","",'Student DATA Entry'!B100)</f>
        <v/>
      </c>
      <c r="D105" s="20" t="str">
        <f>IF('Student DATA Entry'!G100="","",'Student DATA Entry'!G100)</f>
        <v/>
      </c>
      <c r="E105" s="21" t="str">
        <f>IF('Student DATA Entry'!C100="","",'Student DATA Entry'!C100)</f>
        <v/>
      </c>
      <c r="F105" s="21" t="str">
        <f>IF('Student DATA Entry'!D100="","",'Student DATA Entry'!D100)</f>
        <v/>
      </c>
      <c r="G105" s="21" t="str">
        <f>IF('Student DATA Entry'!E100="","",'Student DATA Entry'!E100)</f>
        <v/>
      </c>
      <c r="H105" s="19" t="str">
        <f>IF('Student DATA Entry'!H100="","",'Student DATA Entry'!H100)</f>
        <v/>
      </c>
      <c r="I105" s="19" t="str">
        <f>IF('Student DATA Entry'!F100="","",'Student DATA Entry'!F100)</f>
        <v/>
      </c>
      <c r="J105" s="290"/>
      <c r="K105" s="290"/>
      <c r="L105" s="290"/>
      <c r="M105" s="291"/>
      <c r="N105" s="272"/>
      <c r="O105" s="290"/>
      <c r="P105" s="290"/>
      <c r="Q105" s="290"/>
      <c r="R105" s="291"/>
      <c r="S105" s="272"/>
      <c r="T105" s="472"/>
      <c r="U105" s="273" t="str">
        <f t="shared" si="4"/>
        <v/>
      </c>
      <c r="V105" s="290"/>
      <c r="W105" s="290"/>
      <c r="X105" s="290"/>
      <c r="Y105" s="291"/>
      <c r="Z105" s="291"/>
      <c r="AA105" s="272"/>
      <c r="AB105" s="272"/>
      <c r="AC105" s="472"/>
      <c r="AD105" s="273" t="str">
        <f t="shared" si="5"/>
        <v/>
      </c>
      <c r="AE105" s="290"/>
      <c r="AF105" s="290"/>
      <c r="AG105" s="290"/>
      <c r="AH105" s="291"/>
      <c r="AI105" s="291"/>
      <c r="AJ105" s="272"/>
      <c r="AK105" s="272"/>
      <c r="AL105" s="472"/>
      <c r="AM105" s="273" t="str">
        <f t="shared" si="6"/>
        <v/>
      </c>
      <c r="AN105" s="290"/>
      <c r="AO105" s="290"/>
      <c r="AP105" s="290"/>
      <c r="AQ105" s="291"/>
      <c r="AR105" s="291"/>
      <c r="AS105" s="272"/>
      <c r="AT105" s="272"/>
      <c r="AU105" s="472"/>
      <c r="AV105" s="273" t="str">
        <f t="shared" si="7"/>
        <v/>
      </c>
      <c r="AW105" s="290"/>
      <c r="AX105" s="290"/>
      <c r="AY105" s="290"/>
      <c r="AZ105" s="291"/>
      <c r="BA105" s="291"/>
      <c r="BB105" s="272"/>
      <c r="BC105" s="272"/>
      <c r="BD105" s="463"/>
      <c r="BE105" s="463"/>
      <c r="BF105" s="463"/>
      <c r="BG105" s="18"/>
    </row>
    <row r="106" spans="1:59" ht="24.95" customHeight="1">
      <c r="A106" s="23">
        <v>99</v>
      </c>
      <c r="B106" s="19" t="str">
        <f>IF('Student DATA Entry'!A101="","",'Student DATA Entry'!A101)</f>
        <v/>
      </c>
      <c r="C106" s="19" t="str">
        <f>IF('Student DATA Entry'!B101="","",'Student DATA Entry'!B101)</f>
        <v/>
      </c>
      <c r="D106" s="20" t="str">
        <f>IF('Student DATA Entry'!G101="","",'Student DATA Entry'!G101)</f>
        <v/>
      </c>
      <c r="E106" s="21" t="str">
        <f>IF('Student DATA Entry'!C101="","",'Student DATA Entry'!C101)</f>
        <v/>
      </c>
      <c r="F106" s="21" t="str">
        <f>IF('Student DATA Entry'!D101="","",'Student DATA Entry'!D101)</f>
        <v/>
      </c>
      <c r="G106" s="21" t="str">
        <f>IF('Student DATA Entry'!E101="","",'Student DATA Entry'!E101)</f>
        <v/>
      </c>
      <c r="H106" s="19" t="str">
        <f>IF('Student DATA Entry'!H101="","",'Student DATA Entry'!H101)</f>
        <v/>
      </c>
      <c r="I106" s="19" t="str">
        <f>IF('Student DATA Entry'!F101="","",'Student DATA Entry'!F101)</f>
        <v/>
      </c>
      <c r="J106" s="290"/>
      <c r="K106" s="290"/>
      <c r="L106" s="290"/>
      <c r="M106" s="291"/>
      <c r="N106" s="272"/>
      <c r="O106" s="290"/>
      <c r="P106" s="290"/>
      <c r="Q106" s="290"/>
      <c r="R106" s="291"/>
      <c r="S106" s="272"/>
      <c r="T106" s="472"/>
      <c r="U106" s="273" t="str">
        <f t="shared" si="4"/>
        <v/>
      </c>
      <c r="V106" s="290"/>
      <c r="W106" s="290"/>
      <c r="X106" s="290"/>
      <c r="Y106" s="291"/>
      <c r="Z106" s="291"/>
      <c r="AA106" s="272"/>
      <c r="AB106" s="272"/>
      <c r="AC106" s="472"/>
      <c r="AD106" s="273" t="str">
        <f t="shared" si="5"/>
        <v/>
      </c>
      <c r="AE106" s="290"/>
      <c r="AF106" s="290"/>
      <c r="AG106" s="290"/>
      <c r="AH106" s="291"/>
      <c r="AI106" s="291"/>
      <c r="AJ106" s="272"/>
      <c r="AK106" s="272"/>
      <c r="AL106" s="472"/>
      <c r="AM106" s="273" t="str">
        <f t="shared" si="6"/>
        <v/>
      </c>
      <c r="AN106" s="290"/>
      <c r="AO106" s="290"/>
      <c r="AP106" s="290"/>
      <c r="AQ106" s="291"/>
      <c r="AR106" s="291"/>
      <c r="AS106" s="272"/>
      <c r="AT106" s="272"/>
      <c r="AU106" s="472"/>
      <c r="AV106" s="273" t="str">
        <f t="shared" si="7"/>
        <v/>
      </c>
      <c r="AW106" s="290"/>
      <c r="AX106" s="290"/>
      <c r="AY106" s="290"/>
      <c r="AZ106" s="291"/>
      <c r="BA106" s="291"/>
      <c r="BB106" s="272"/>
      <c r="BC106" s="272"/>
      <c r="BD106" s="463"/>
      <c r="BE106" s="463"/>
      <c r="BF106" s="463"/>
      <c r="BG106" s="17"/>
    </row>
    <row r="107" spans="1:59" ht="24.95" customHeight="1">
      <c r="A107" s="473">
        <v>100</v>
      </c>
      <c r="B107" s="19" t="str">
        <f>IF('Student DATA Entry'!A102="","",'Student DATA Entry'!A102)</f>
        <v/>
      </c>
      <c r="C107" s="19" t="str">
        <f>IF('Student DATA Entry'!B102="","",'Student DATA Entry'!B102)</f>
        <v/>
      </c>
      <c r="D107" s="20" t="str">
        <f>IF('Student DATA Entry'!G102="","",'Student DATA Entry'!G102)</f>
        <v/>
      </c>
      <c r="E107" s="21" t="str">
        <f>IF('Student DATA Entry'!C102="","",'Student DATA Entry'!C102)</f>
        <v/>
      </c>
      <c r="F107" s="21" t="str">
        <f>IF('Student DATA Entry'!D102="","",'Student DATA Entry'!D102)</f>
        <v/>
      </c>
      <c r="G107" s="21" t="str">
        <f>IF('Student DATA Entry'!E102="","",'Student DATA Entry'!E102)</f>
        <v/>
      </c>
      <c r="H107" s="19" t="str">
        <f>IF('Student DATA Entry'!H102="","",'Student DATA Entry'!H102)</f>
        <v/>
      </c>
      <c r="I107" s="19" t="str">
        <f>IF('Student DATA Entry'!F102="","",'Student DATA Entry'!F102)</f>
        <v/>
      </c>
      <c r="J107" s="290"/>
      <c r="K107" s="290"/>
      <c r="L107" s="290"/>
      <c r="M107" s="291"/>
      <c r="N107" s="272"/>
      <c r="O107" s="290"/>
      <c r="P107" s="290"/>
      <c r="Q107" s="290"/>
      <c r="R107" s="291"/>
      <c r="S107" s="272"/>
      <c r="T107" s="472"/>
      <c r="U107" s="273" t="str">
        <f t="shared" si="4"/>
        <v/>
      </c>
      <c r="V107" s="290"/>
      <c r="W107" s="290"/>
      <c r="X107" s="290"/>
      <c r="Y107" s="291"/>
      <c r="Z107" s="291"/>
      <c r="AA107" s="272"/>
      <c r="AB107" s="272"/>
      <c r="AC107" s="472"/>
      <c r="AD107" s="273" t="str">
        <f t="shared" si="5"/>
        <v/>
      </c>
      <c r="AE107" s="290"/>
      <c r="AF107" s="290"/>
      <c r="AG107" s="290"/>
      <c r="AH107" s="291"/>
      <c r="AI107" s="291"/>
      <c r="AJ107" s="272"/>
      <c r="AK107" s="272"/>
      <c r="AL107" s="472"/>
      <c r="AM107" s="273" t="str">
        <f t="shared" si="6"/>
        <v/>
      </c>
      <c r="AN107" s="290"/>
      <c r="AO107" s="290"/>
      <c r="AP107" s="290"/>
      <c r="AQ107" s="291"/>
      <c r="AR107" s="291"/>
      <c r="AS107" s="272"/>
      <c r="AT107" s="272"/>
      <c r="AU107" s="472"/>
      <c r="AV107" s="273" t="str">
        <f t="shared" si="7"/>
        <v/>
      </c>
      <c r="AW107" s="290"/>
      <c r="AX107" s="290"/>
      <c r="AY107" s="290"/>
      <c r="AZ107" s="291"/>
      <c r="BA107" s="291"/>
      <c r="BB107" s="272"/>
      <c r="BC107" s="272"/>
      <c r="BD107" s="463"/>
      <c r="BE107" s="463"/>
      <c r="BF107" s="463"/>
      <c r="BG107" s="17"/>
    </row>
    <row r="108" spans="1:59" ht="20.25"/>
    <row r="109" spans="1:59" ht="20.25"/>
    <row r="110" spans="1:59" ht="20.25"/>
    <row r="111" spans="1:59" ht="20.25"/>
  </sheetData>
  <sheetProtection password="D1A2" sheet="1" objects="1" scenarios="1" formatCells="0" formatColumns="0" formatRows="0" selectLockedCells="1"/>
  <protectedRanges>
    <protectedRange password="DC77" sqref="T4:U4 T7:U7 AC4:AD4 AL4:AM4 AU4:AV4 J1:BF3 T8:T107 AC8:AC107 AL8:AL107 AU8:AU107" name="Range4"/>
    <protectedRange password="DC77" sqref="T4:U4 T7:U7 J2:U2 BD2:BF2 V2:AB3 AC4:AD4 AC2:AD2 AE2:AK3 AL4:AM4 AL2:AM2 AN2:AT3 AU4:AV4 AU2:AV2 AW2:BC3 J1:BF1 T8:T107 AC8:AC107 AL8:AL107 AU8:AU107" name="Range2"/>
    <protectedRange password="DC77" sqref="AE11:AI20 AE10:AH10 AI10:AI107 AR8:AR107 BA8:BA107 AE24:AI107 AG21:AI23 AE21:AF24 W21:Z24 J7:S107 V25:Z107 V21 U8:Z8 V22:W23 V24 V9:Z20 U9:U107 AD8:AI8 AM8:AQ8 AE9:AI9 AD9:AD107 AN9:AQ20 AN24:AQ107 AM9:AM107 AV10:AZ107 BB10:BF107 V7:BF7 AL21:AQ23 AV8:BA9 BD8:BF9" name="Range1"/>
    <protectedRange password="DC77" sqref="F2:G2" name="Range3"/>
  </protectedRanges>
  <mergeCells count="97">
    <mergeCell ref="BD1:BF3"/>
    <mergeCell ref="BD4:BF4"/>
    <mergeCell ref="BD5:BD6"/>
    <mergeCell ref="BE5:BE6"/>
    <mergeCell ref="BF5:BF6"/>
    <mergeCell ref="T2:U2"/>
    <mergeCell ref="T3:U3"/>
    <mergeCell ref="T4:T6"/>
    <mergeCell ref="U4:U6"/>
    <mergeCell ref="E5:E7"/>
    <mergeCell ref="F5:F7"/>
    <mergeCell ref="G5:G7"/>
    <mergeCell ref="J4:L4"/>
    <mergeCell ref="O4:Q4"/>
    <mergeCell ref="H3:H7"/>
    <mergeCell ref="I3:I7"/>
    <mergeCell ref="J3:N3"/>
    <mergeCell ref="P5:P6"/>
    <mergeCell ref="Q5:Q6"/>
    <mergeCell ref="R4:R6"/>
    <mergeCell ref="S4:S6"/>
    <mergeCell ref="V4:X4"/>
    <mergeCell ref="Y4:Y5"/>
    <mergeCell ref="V5:V6"/>
    <mergeCell ref="W5:W6"/>
    <mergeCell ref="X5:X6"/>
    <mergeCell ref="A1:E2"/>
    <mergeCell ref="H1:I2"/>
    <mergeCell ref="J1:N2"/>
    <mergeCell ref="O1:S2"/>
    <mergeCell ref="O3:S3"/>
    <mergeCell ref="A3:A7"/>
    <mergeCell ref="B3:B7"/>
    <mergeCell ref="C3:C7"/>
    <mergeCell ref="D3:D7"/>
    <mergeCell ref="E3:G4"/>
    <mergeCell ref="J5:J6"/>
    <mergeCell ref="K5:K6"/>
    <mergeCell ref="L5:L6"/>
    <mergeCell ref="M4:M6"/>
    <mergeCell ref="N4:N6"/>
    <mergeCell ref="O5:O6"/>
    <mergeCell ref="Y7:Z7"/>
    <mergeCell ref="AI4:AI5"/>
    <mergeCell ref="AE5:AE6"/>
    <mergeCell ref="AF5:AF6"/>
    <mergeCell ref="AG5:AG6"/>
    <mergeCell ref="AD4:AD6"/>
    <mergeCell ref="AA4:AB5"/>
    <mergeCell ref="AH4:AH5"/>
    <mergeCell ref="AE4:AG4"/>
    <mergeCell ref="Z4:Z5"/>
    <mergeCell ref="V2:X2"/>
    <mergeCell ref="V3:X3"/>
    <mergeCell ref="Y3:AB3"/>
    <mergeCell ref="Y2:AB2"/>
    <mergeCell ref="AZ7:BA7"/>
    <mergeCell ref="AQ7:AR7"/>
    <mergeCell ref="BA4:BA5"/>
    <mergeCell ref="AW5:AW6"/>
    <mergeCell ref="AX5:AX6"/>
    <mergeCell ref="AY5:AY6"/>
    <mergeCell ref="AH7:AI7"/>
    <mergeCell ref="AR4:AR5"/>
    <mergeCell ref="AN5:AN6"/>
    <mergeCell ref="AO5:AO6"/>
    <mergeCell ref="AP5:AP6"/>
    <mergeCell ref="AC4:AC6"/>
    <mergeCell ref="AC2:AD2"/>
    <mergeCell ref="AE2:AG2"/>
    <mergeCell ref="AC3:AD3"/>
    <mergeCell ref="AE3:AG3"/>
    <mergeCell ref="AH2:AK2"/>
    <mergeCell ref="AH3:AK3"/>
    <mergeCell ref="AZ2:BC2"/>
    <mergeCell ref="AZ3:BC3"/>
    <mergeCell ref="AU4:AU6"/>
    <mergeCell ref="AV4:AV6"/>
    <mergeCell ref="BB4:BC5"/>
    <mergeCell ref="AW4:AY4"/>
    <mergeCell ref="AZ4:AZ5"/>
    <mergeCell ref="AU2:AV2"/>
    <mergeCell ref="AW2:AY2"/>
    <mergeCell ref="AU3:AV3"/>
    <mergeCell ref="AW3:AY3"/>
    <mergeCell ref="AJ4:AK5"/>
    <mergeCell ref="AS4:AT5"/>
    <mergeCell ref="AQ2:AT2"/>
    <mergeCell ref="AQ3:AT3"/>
    <mergeCell ref="AL4:AL6"/>
    <mergeCell ref="AM4:AM6"/>
    <mergeCell ref="AL2:AM2"/>
    <mergeCell ref="AN2:AP2"/>
    <mergeCell ref="AL3:AM3"/>
    <mergeCell ref="AN3:AP3"/>
    <mergeCell ref="AN4:AP4"/>
    <mergeCell ref="AQ4:AQ5"/>
  </mergeCells>
  <conditionalFormatting sqref="BG7">
    <cfRule type="cellIs" dxfId="108" priority="8" operator="equal">
      <formula>0</formula>
    </cfRule>
  </conditionalFormatting>
  <dataValidations count="24">
    <dataValidation type="custom" operator="lessThanOrEqual" allowBlank="1" showInputMessage="1" showErrorMessage="1" errorTitle="maximum limit crossed" error="Invalid entry" sqref="AN8:AQ107 V8:Y107 AW8:AZ107 AE8:AH107 J8:S107 BD8:BF107">
      <formula1>OR(J8&lt;=J$7,J8="ML",J8="NA",J8="ab")</formula1>
    </dataValidation>
    <dataValidation type="custom" operator="lessThanOrEqual" allowBlank="1" showInputMessage="1" showErrorMessage="1" errorTitle="maximum limit crossed" error="Invalid entry" sqref="AI8:AI107 AR8:AR107 BA8:BA107 Z8:Z107">
      <formula1>OR(Z8&lt;=Z$6,Z8="ML",Z8="NA",Z8="ab")</formula1>
    </dataValidation>
    <dataValidation type="custom" operator="lessThanOrEqual" allowBlank="1" showInputMessage="1" showErrorMessage="1" errorTitle="maximum limit crossed" error="maximum limit crossed" sqref="AA7:AB7 S7 AJ7:AK7 N7 BB7:BC7 AS7:AT7">
      <formula1>OR(N7&lt;=100,N7="ML",N7="NA",N7="AB")</formula1>
    </dataValidation>
    <dataValidation type="custom" operator="lessThanOrEqual" allowBlank="1" showInputMessage="1" showErrorMessage="1" errorTitle="maximum limit crossed" error="maximum limit crossed" sqref="M7 AZ7:BA7 Y7:Z7 R7 AH7:AI7 AQ7:AR7">
      <formula1>OR(M7&lt;=70,M7="ML",M7="NA",M7="ab")</formula1>
    </dataValidation>
    <dataValidation type="textLength" errorStyle="warning" operator="lessThanOrEqual" showInputMessage="1" showErrorMessage="1" errorTitle="long name" error="Please decrease the font size of this cell if name does not fit into the column." sqref="F2">
      <formula1>20</formula1>
    </dataValidation>
    <dataValidation type="custom" operator="lessThanOrEqual" allowBlank="1" showInputMessage="1" showErrorMessage="1" errorTitle="maximum limit crossed" error="Invalid entry" sqref="J7:L7 AW7:AY7 V7:X7 O7:Q7 AE7:AG7 AN7:AP7">
      <formula1>OR(J7&lt;=10,J7="ML",J7="NA",J7="ab")</formula1>
    </dataValidation>
    <dataValidation type="list" allowBlank="1" showInputMessage="1" showErrorMessage="1" sqref="T1 BA1 AX1 AU1 AR1 AO1 AL1 AI1 AF1 AC1 Z1 W1">
      <formula1>CODE</formula1>
    </dataValidation>
    <dataValidation type="list" allowBlank="1" showInputMessage="1" showErrorMessage="1" sqref="T2:U2">
      <formula1>INDIRECT($T$1)</formula1>
    </dataValidation>
    <dataValidation type="list" allowBlank="1" showInputMessage="1" showErrorMessage="1" sqref="V2:X2">
      <formula1>INDIRECT($W$1)</formula1>
    </dataValidation>
    <dataValidation type="list" allowBlank="1" showInputMessage="1" showErrorMessage="1" sqref="Y2">
      <formula1>INDIRECT($Z$1)</formula1>
    </dataValidation>
    <dataValidation type="list" allowBlank="1" showInputMessage="1" showErrorMessage="1" sqref="AC2:AD2">
      <formula1>INDIRECT($AC$1)</formula1>
    </dataValidation>
    <dataValidation type="list" allowBlank="1" showInputMessage="1" showErrorMessage="1" sqref="AE2:AG2">
      <formula1>INDIRECT($AF$1)</formula1>
    </dataValidation>
    <dataValidation type="list" allowBlank="1" showInputMessage="1" showErrorMessage="1" sqref="AH2">
      <formula1>INDIRECT($AI$1)</formula1>
    </dataValidation>
    <dataValidation type="list" allowBlank="1" showInputMessage="1" showErrorMessage="1" sqref="AL2:AM2">
      <formula1>INDIRECT($AL$1)</formula1>
    </dataValidation>
    <dataValidation type="list" allowBlank="1" showInputMessage="1" showErrorMessage="1" sqref="AN2:AP2">
      <formula1>INDIRECT($AO$1)</formula1>
    </dataValidation>
    <dataValidation type="list" allowBlank="1" showInputMessage="1" showErrorMessage="1" sqref="AQ2">
      <formula1>INDIRECT($AR$1)</formula1>
    </dataValidation>
    <dataValidation type="list" allowBlank="1" showInputMessage="1" showErrorMessage="1" sqref="AU2:AV2">
      <formula1>INDIRECT($AU$1)</formula1>
    </dataValidation>
    <dataValidation type="list" allowBlank="1" showInputMessage="1" showErrorMessage="1" sqref="AW2:AY2">
      <formula1>INDIRECT($AX$1)</formula1>
    </dataValidation>
    <dataValidation type="list" allowBlank="1" showInputMessage="1" showErrorMessage="1" sqref="AZ2">
      <formula1>INDIRECT($BA$1)</formula1>
    </dataValidation>
    <dataValidation type="list" allowBlank="1" showInputMessage="1" showErrorMessage="1" sqref="T8:T107 AC8:AC107 AL8:AL107 AU8:AU107">
      <formula1>"1, 2, 3"</formula1>
    </dataValidation>
    <dataValidation type="custom" allowBlank="1" showInputMessage="1" showErrorMessage="1" sqref="U8:U107 AD8:AD107 AM8:AM107 AV8:AV107">
      <formula1>IF(T8="","",IF(T8=1,T$2,IF(T8=2,V$2,IF(T8=3,Y$2,""))))</formula1>
    </dataValidation>
    <dataValidation type="custom" operator="lessThanOrEqual" allowBlank="1" showInputMessage="1" showErrorMessage="1" errorTitle="maximum limit crossed" error="Invalid entry" sqref="AA8:AA107 AJ8:AJ107 AS8:AS107 BB8:BB107">
      <formula1>OR(AA8&lt;=AA$7,AA8="ML",AA8="NA",AA8="ab")</formula1>
    </dataValidation>
    <dataValidation type="custom" operator="lessThanOrEqual" allowBlank="1" showInputMessage="1" showErrorMessage="1" errorTitle="maximum limit crossed" error="Invalid entry" sqref="BC8:BC107 AK8:AK107 AT8:AT107">
      <formula1>OR(AK8&lt;=AK$6,AK8="ML",AK8="NA",AK8="ab")</formula1>
    </dataValidation>
    <dataValidation type="custom" operator="lessThanOrEqual" allowBlank="1" showInputMessage="1" showErrorMessage="1" errorTitle="maximum limit crossed" error="Invalid entry" sqref="AB8:AB107">
      <formula1>OR(AB8&lt;=AB$6,AB8="ML",AB8="NA",AB8="ab")</formula1>
    </dataValidation>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dimension ref="A1:FT145"/>
  <sheetViews>
    <sheetView workbookViewId="0">
      <selection activeCell="F9" sqref="F9"/>
    </sheetView>
  </sheetViews>
  <sheetFormatPr defaultColWidth="0" defaultRowHeight="0" customHeight="1" zeroHeight="1"/>
  <cols>
    <col min="1" max="1" width="4.28515625" style="173" customWidth="1"/>
    <col min="2" max="3" width="5.85546875" style="174" customWidth="1"/>
    <col min="4" max="4" width="11.42578125" style="175" customWidth="1"/>
    <col min="5" max="5" width="18" style="176" customWidth="1"/>
    <col min="6" max="6" width="18.85546875" style="176" customWidth="1"/>
    <col min="7" max="7" width="16.85546875" style="176" customWidth="1"/>
    <col min="8" max="8" width="6.140625" style="177" customWidth="1"/>
    <col min="9" max="9" width="3" style="177" customWidth="1"/>
    <col min="10" max="12" width="3.7109375" style="178" customWidth="1"/>
    <col min="13" max="13" width="3.7109375" style="179" customWidth="1"/>
    <col min="14" max="14" width="4.5703125" style="179" customWidth="1"/>
    <col min="15" max="15" width="3.85546875" style="178" customWidth="1"/>
    <col min="16" max="16" width="5" style="179" customWidth="1"/>
    <col min="17" max="17" width="5.85546875" style="178" customWidth="1"/>
    <col min="18" max="18" width="4.85546875" style="179" customWidth="1"/>
    <col min="19" max="20" width="3.28515625" style="180" hidden="1" customWidth="1"/>
    <col min="21" max="21" width="4.28515625" style="180" hidden="1" customWidth="1"/>
    <col min="22" max="22" width="3.28515625" style="180" hidden="1" customWidth="1"/>
    <col min="23" max="23" width="2.7109375" style="180" hidden="1" customWidth="1"/>
    <col min="24" max="24" width="3.28515625" style="180" hidden="1" customWidth="1"/>
    <col min="25" max="27" width="3.7109375" style="178" customWidth="1"/>
    <col min="28" max="28" width="3.7109375" style="179" customWidth="1"/>
    <col min="29" max="29" width="4.5703125" style="179" customWidth="1"/>
    <col min="30" max="30" width="3.85546875" style="178" customWidth="1"/>
    <col min="31" max="31" width="5" style="179" customWidth="1"/>
    <col min="32" max="32" width="5.85546875" style="178" customWidth="1"/>
    <col min="33" max="33" width="4.85546875" style="179" customWidth="1"/>
    <col min="34" max="35" width="3.28515625" style="180" hidden="1" customWidth="1"/>
    <col min="36" max="36" width="4.28515625" style="180" hidden="1" customWidth="1"/>
    <col min="37" max="37" width="3.28515625" style="180" hidden="1" customWidth="1"/>
    <col min="38" max="38" width="2.7109375" style="180" hidden="1" customWidth="1"/>
    <col min="39" max="39" width="3.28515625" style="180" hidden="1" customWidth="1"/>
    <col min="40" max="40" width="3.28515625" style="180" customWidth="1"/>
    <col min="41" max="43" width="3.7109375" style="178" customWidth="1"/>
    <col min="44" max="44" width="3.7109375" style="179" customWidth="1"/>
    <col min="45" max="45" width="4.5703125" style="179" customWidth="1"/>
    <col min="46" max="48" width="3.85546875" style="178" customWidth="1"/>
    <col min="49" max="49" width="5" style="179" customWidth="1"/>
    <col min="50" max="50" width="5.85546875" style="178" customWidth="1"/>
    <col min="51" max="51" width="4.85546875" style="179" customWidth="1"/>
    <col min="52" max="53" width="3.28515625" style="180" hidden="1" customWidth="1"/>
    <col min="54" max="54" width="4.28515625" style="180" hidden="1" customWidth="1"/>
    <col min="55" max="55" width="3.28515625" style="180" hidden="1" customWidth="1"/>
    <col min="56" max="56" width="2.7109375" style="180" hidden="1" customWidth="1"/>
    <col min="57" max="57" width="3.28515625" style="180" hidden="1" customWidth="1"/>
    <col min="58" max="58" width="4.85546875" style="180" customWidth="1"/>
    <col min="59" max="61" width="3.7109375" style="178" customWidth="1"/>
    <col min="62" max="62" width="3.7109375" style="179" customWidth="1"/>
    <col min="63" max="63" width="4.5703125" style="179" customWidth="1"/>
    <col min="64" max="66" width="3.85546875" style="178" customWidth="1"/>
    <col min="67" max="67" width="5" style="179" customWidth="1"/>
    <col min="68" max="68" width="5.85546875" style="178" customWidth="1"/>
    <col min="69" max="69" width="4.85546875" style="179" customWidth="1"/>
    <col min="70" max="71" width="3.28515625" style="180" hidden="1" customWidth="1"/>
    <col min="72" max="72" width="4.28515625" style="180" hidden="1" customWidth="1"/>
    <col min="73" max="73" width="3.28515625" style="180" hidden="1" customWidth="1"/>
    <col min="74" max="74" width="2.7109375" style="180" hidden="1" customWidth="1"/>
    <col min="75" max="75" width="3.28515625" style="180" hidden="1" customWidth="1"/>
    <col min="76" max="76" width="5.28515625" style="180" customWidth="1"/>
    <col min="77" max="79" width="3.7109375" style="178" customWidth="1"/>
    <col min="80" max="80" width="3.7109375" style="179" customWidth="1"/>
    <col min="81" max="81" width="4.5703125" style="179" customWidth="1"/>
    <col min="82" max="84" width="3.85546875" style="178" customWidth="1"/>
    <col min="85" max="85" width="5" style="179" customWidth="1"/>
    <col min="86" max="86" width="5.85546875" style="178" customWidth="1"/>
    <col min="87" max="87" width="4.85546875" style="179" customWidth="1"/>
    <col min="88" max="89" width="3.28515625" style="180" hidden="1" customWidth="1"/>
    <col min="90" max="90" width="4.28515625" style="180" hidden="1" customWidth="1"/>
    <col min="91" max="91" width="3.28515625" style="180" hidden="1" customWidth="1"/>
    <col min="92" max="92" width="2.7109375" style="180" hidden="1" customWidth="1"/>
    <col min="93" max="93" width="3.28515625" style="180" hidden="1" customWidth="1"/>
    <col min="94" max="94" width="4.42578125" style="180" customWidth="1"/>
    <col min="95" max="97" width="3.7109375" style="178" customWidth="1"/>
    <col min="98" max="98" width="3.7109375" style="179" customWidth="1"/>
    <col min="99" max="99" width="4.5703125" style="179" customWidth="1"/>
    <col min="100" max="102" width="3.85546875" style="178" customWidth="1"/>
    <col min="103" max="103" width="5" style="179" customWidth="1"/>
    <col min="104" max="104" width="5.85546875" style="178" customWidth="1"/>
    <col min="105" max="105" width="4.85546875" style="179" customWidth="1"/>
    <col min="106" max="107" width="3.28515625" style="180" hidden="1" customWidth="1"/>
    <col min="108" max="108" width="4.28515625" style="180" hidden="1" customWidth="1"/>
    <col min="109" max="109" width="3.28515625" style="180" hidden="1" customWidth="1"/>
    <col min="110" max="110" width="2.7109375" style="180" hidden="1" customWidth="1"/>
    <col min="111" max="112" width="3.28515625" style="180" hidden="1" customWidth="1"/>
    <col min="113" max="114" width="3.7109375" style="180" hidden="1" customWidth="1"/>
    <col min="115" max="118" width="4.7109375" style="180" hidden="1" customWidth="1"/>
    <col min="119" max="123" width="3.28515625" style="180" hidden="1" customWidth="1"/>
    <col min="124" max="124" width="10.140625" style="180" hidden="1" customWidth="1"/>
    <col min="125" max="128" width="5.7109375" style="180" customWidth="1"/>
    <col min="129" max="129" width="4.28515625" style="181" customWidth="1"/>
    <col min="130" max="130" width="3.42578125" style="181" customWidth="1"/>
    <col min="131" max="131" width="4.140625" style="173" customWidth="1"/>
    <col min="132" max="153" width="3.42578125" style="173" customWidth="1"/>
    <col min="154" max="154" width="7.28515625" style="173" customWidth="1"/>
    <col min="155" max="155" width="8" style="173" customWidth="1"/>
    <col min="156" max="156" width="11.140625" style="173" customWidth="1"/>
    <col min="157" max="157" width="11.42578125" style="173" customWidth="1"/>
    <col min="158" max="158" width="13" style="173" customWidth="1"/>
    <col min="159" max="159" width="41.28515625" style="173" customWidth="1"/>
    <col min="160" max="160" width="20.140625" style="173" customWidth="1"/>
    <col min="161" max="161" width="6" style="173" customWidth="1"/>
    <col min="162" max="162" width="7.28515625" style="173" customWidth="1"/>
    <col min="163" max="163" width="5.140625" style="173" customWidth="1"/>
    <col min="164" max="164" width="7.7109375" style="173" customWidth="1"/>
    <col min="165" max="165" width="14.140625" style="173" customWidth="1"/>
    <col min="166" max="166" width="9.140625" style="173" customWidth="1"/>
    <col min="167" max="176" width="0" style="173" hidden="1" customWidth="1"/>
    <col min="177" max="16384" width="9.140625" style="173" hidden="1"/>
  </cols>
  <sheetData>
    <row r="1" spans="1:165" s="137" customFormat="1" ht="20.25" customHeight="1">
      <c r="A1" s="775" t="str">
        <f>CONCATENATE("School Name :-","  ",'Master sheet'!C8)</f>
        <v>School Name :-  Governt Senior Secondary School INDERWARA</v>
      </c>
      <c r="B1" s="775"/>
      <c r="C1" s="775"/>
      <c r="D1" s="775"/>
      <c r="E1" s="775"/>
      <c r="F1" s="775"/>
      <c r="G1" s="775"/>
      <c r="H1" s="775"/>
      <c r="I1" s="775"/>
      <c r="J1" s="776" t="str">
        <f>'Marks Entry'!J1</f>
        <v>Com. Hindi</v>
      </c>
      <c r="K1" s="777"/>
      <c r="L1" s="777"/>
      <c r="M1" s="777"/>
      <c r="N1" s="777"/>
      <c r="O1" s="777"/>
      <c r="P1" s="777"/>
      <c r="Q1" s="777"/>
      <c r="R1" s="777"/>
      <c r="S1" s="411"/>
      <c r="T1" s="411"/>
      <c r="U1" s="411"/>
      <c r="V1" s="411"/>
      <c r="W1" s="411"/>
      <c r="X1" s="412"/>
      <c r="Y1" s="724" t="str">
        <f>'Marks Entry'!O1</f>
        <v>Com. English</v>
      </c>
      <c r="Z1" s="724"/>
      <c r="AA1" s="724"/>
      <c r="AB1" s="724"/>
      <c r="AC1" s="724"/>
      <c r="AD1" s="724"/>
      <c r="AE1" s="724"/>
      <c r="AF1" s="724"/>
      <c r="AG1" s="724"/>
      <c r="AH1" s="724"/>
      <c r="AI1" s="724"/>
      <c r="AJ1" s="724"/>
      <c r="AK1" s="724"/>
      <c r="AL1" s="724"/>
      <c r="AM1" s="724"/>
      <c r="AN1" s="751" t="s">
        <v>421</v>
      </c>
      <c r="AO1" s="747" t="str">
        <f>IF('Marks Entry'!T2="","",'Marks Entry'!T2)</f>
        <v>POLITICAL SCIENCE</v>
      </c>
      <c r="AP1" s="747"/>
      <c r="AQ1" s="747"/>
      <c r="AR1" s="747"/>
      <c r="AS1" s="747" t="str">
        <f>IF('Marks Entry'!V2="","",'Marks Entry'!V2)</f>
        <v/>
      </c>
      <c r="AT1" s="747"/>
      <c r="AU1" s="747"/>
      <c r="AV1" s="747"/>
      <c r="AW1" s="747" t="str">
        <f>IF('Marks Entry'!Y2="","",'Marks Entry'!Y2)</f>
        <v>BIOLOGY</v>
      </c>
      <c r="AX1" s="747"/>
      <c r="AY1" s="747"/>
      <c r="AZ1" s="337"/>
      <c r="BA1" s="337"/>
      <c r="BB1" s="337"/>
      <c r="BC1" s="337"/>
      <c r="BD1" s="337"/>
      <c r="BE1" s="337"/>
      <c r="BF1" s="751" t="s">
        <v>421</v>
      </c>
      <c r="BG1" s="747" t="str">
        <f>IF('Marks Entry'!AC2="","",'Marks Entry'!AC2)</f>
        <v>HISTORY</v>
      </c>
      <c r="BH1" s="747"/>
      <c r="BI1" s="747"/>
      <c r="BJ1" s="747"/>
      <c r="BK1" s="747" t="str">
        <f>IF('Marks Entry'!AE2="","",'Marks Entry'!AE2)</f>
        <v/>
      </c>
      <c r="BL1" s="747"/>
      <c r="BM1" s="747"/>
      <c r="BN1" s="747"/>
      <c r="BO1" s="747" t="str">
        <f>IF('Marks Entry'!AH2="","",'Marks Entry'!AH2)</f>
        <v/>
      </c>
      <c r="BP1" s="747"/>
      <c r="BQ1" s="747"/>
      <c r="BR1" s="337"/>
      <c r="BS1" s="337"/>
      <c r="BT1" s="337"/>
      <c r="BU1" s="337"/>
      <c r="BV1" s="337"/>
      <c r="BW1" s="337"/>
      <c r="BX1" s="751" t="s">
        <v>421</v>
      </c>
      <c r="BY1" s="747" t="str">
        <f>IF('Marks Entry'!AL2="","",'Marks Entry'!AL2)</f>
        <v>GEOGRAPHY</v>
      </c>
      <c r="BZ1" s="747"/>
      <c r="CA1" s="747"/>
      <c r="CB1" s="747"/>
      <c r="CC1" s="747" t="str">
        <f>IF('Marks Entry'!AN2="","",'Marks Entry'!AN2)</f>
        <v>HINDI LITERATURE</v>
      </c>
      <c r="CD1" s="747"/>
      <c r="CE1" s="747"/>
      <c r="CF1" s="747"/>
      <c r="CG1" s="747" t="str">
        <f>IF('Marks Entry'!AQ2="","",'Marks Entry'!AQ2)</f>
        <v/>
      </c>
      <c r="CH1" s="747"/>
      <c r="CI1" s="747"/>
      <c r="CJ1" s="337"/>
      <c r="CK1" s="337"/>
      <c r="CL1" s="337"/>
      <c r="CM1" s="337"/>
      <c r="CN1" s="337"/>
      <c r="CO1" s="337"/>
      <c r="CP1" s="751" t="s">
        <v>421</v>
      </c>
      <c r="CQ1" s="747" t="str">
        <f>IF('Marks Entry'!AU2="","",'Marks Entry'!AU2)</f>
        <v>MATHEMATICS</v>
      </c>
      <c r="CR1" s="747"/>
      <c r="CS1" s="747"/>
      <c r="CT1" s="747"/>
      <c r="CU1" s="747" t="str">
        <f>IF('Marks Entry'!AW2="","",'Marks Entry'!AW2)</f>
        <v>BEAUTY AND HEALTH</v>
      </c>
      <c r="CV1" s="747"/>
      <c r="CW1" s="747"/>
      <c r="CX1" s="747"/>
      <c r="CY1" s="747" t="str">
        <f>IF('Marks Entry'!AZ2="","",'Marks Entry'!AZ2)</f>
        <v>ELECTRICALS AND ELECTRONICS</v>
      </c>
      <c r="CZ1" s="747"/>
      <c r="DA1" s="747"/>
      <c r="DB1" s="337"/>
      <c r="DC1" s="337"/>
      <c r="DD1" s="337"/>
      <c r="DE1" s="337"/>
      <c r="DF1" s="337"/>
      <c r="DG1" s="337"/>
      <c r="DH1" s="338"/>
      <c r="DI1" s="338"/>
      <c r="DJ1" s="338"/>
      <c r="DK1" s="338"/>
      <c r="DL1" s="338"/>
      <c r="DM1" s="338"/>
      <c r="DN1" s="338"/>
      <c r="DO1" s="338"/>
      <c r="DP1" s="338"/>
      <c r="DQ1" s="338"/>
      <c r="DR1" s="338"/>
      <c r="DS1" s="338"/>
      <c r="DT1" s="338"/>
      <c r="DU1" s="727" t="s">
        <v>232</v>
      </c>
      <c r="DV1" s="727"/>
      <c r="DW1" s="727"/>
      <c r="DX1" s="727"/>
      <c r="DY1" s="754" t="s">
        <v>242</v>
      </c>
      <c r="DZ1" s="754"/>
      <c r="EA1" s="754"/>
      <c r="EB1" s="754"/>
      <c r="EC1" s="754"/>
      <c r="ED1" s="754"/>
      <c r="EE1" s="754"/>
      <c r="EF1" s="754"/>
      <c r="EG1" s="754"/>
      <c r="EH1" s="754"/>
      <c r="EI1" s="754"/>
      <c r="EJ1" s="754"/>
      <c r="EK1" s="754"/>
      <c r="EL1" s="754"/>
      <c r="EM1" s="754"/>
      <c r="EN1" s="754"/>
      <c r="EO1" s="754"/>
      <c r="EP1" s="754"/>
      <c r="EQ1" s="754"/>
      <c r="ER1" s="754"/>
      <c r="ES1" s="754"/>
      <c r="ET1" s="754"/>
      <c r="EU1" s="754"/>
      <c r="EV1" s="754"/>
      <c r="EW1" s="754"/>
      <c r="EX1" s="689" t="s">
        <v>402</v>
      </c>
      <c r="EY1" s="689"/>
      <c r="EZ1" s="725" t="s">
        <v>243</v>
      </c>
      <c r="FA1" s="725"/>
      <c r="FB1" s="725"/>
      <c r="FC1" s="725"/>
      <c r="FD1" s="726" t="s">
        <v>244</v>
      </c>
      <c r="FE1" s="726"/>
      <c r="FF1" s="726"/>
      <c r="FG1" s="726"/>
      <c r="FH1" s="726"/>
      <c r="FI1" s="729"/>
    </row>
    <row r="2" spans="1:165" s="138" customFormat="1" ht="20.25" customHeight="1">
      <c r="A2" s="717" t="s">
        <v>62</v>
      </c>
      <c r="B2" s="717"/>
      <c r="C2" s="339" t="str">
        <f>'Marks Entry'!G2</f>
        <v>11'A'</v>
      </c>
      <c r="D2" s="717" t="str">
        <f>CONCATENATE("Session :","  ",'Marks Entry'!F2)</f>
        <v>Session :  2019-20</v>
      </c>
      <c r="E2" s="717"/>
      <c r="F2" s="721" t="s">
        <v>63</v>
      </c>
      <c r="G2" s="721"/>
      <c r="H2" s="721"/>
      <c r="I2" s="721"/>
      <c r="J2" s="722" t="str">
        <f>IF('Marks Entry'!J3="","",'Marks Entry'!J3)</f>
        <v>Mangilal Rangi</v>
      </c>
      <c r="K2" s="722"/>
      <c r="L2" s="722"/>
      <c r="M2" s="722"/>
      <c r="N2" s="722"/>
      <c r="O2" s="722"/>
      <c r="P2" s="722"/>
      <c r="Q2" s="722"/>
      <c r="R2" s="722"/>
      <c r="S2" s="722"/>
      <c r="T2" s="722"/>
      <c r="U2" s="722"/>
      <c r="V2" s="722"/>
      <c r="W2" s="722"/>
      <c r="X2" s="722"/>
      <c r="Y2" s="722" t="str">
        <f>IF('Marks Entry'!O3="","",'Marks Entry'!O3)</f>
        <v>Mishri lal</v>
      </c>
      <c r="Z2" s="722"/>
      <c r="AA2" s="722"/>
      <c r="AB2" s="722"/>
      <c r="AC2" s="722"/>
      <c r="AD2" s="722"/>
      <c r="AE2" s="722"/>
      <c r="AF2" s="722"/>
      <c r="AG2" s="722"/>
      <c r="AH2" s="722"/>
      <c r="AI2" s="722"/>
      <c r="AJ2" s="722"/>
      <c r="AK2" s="722"/>
      <c r="AL2" s="722"/>
      <c r="AM2" s="722"/>
      <c r="AN2" s="752"/>
      <c r="AO2" s="745" t="str">
        <f>IF('Marks Entry'!T3="","",'Marks Entry'!T3)</f>
        <v>Heera lal jat</v>
      </c>
      <c r="AP2" s="745"/>
      <c r="AQ2" s="745"/>
      <c r="AR2" s="745"/>
      <c r="AS2" s="746" t="str">
        <f>IF('Marks Entry'!V3="","",'Marks Entry'!V3)</f>
        <v/>
      </c>
      <c r="AT2" s="746"/>
      <c r="AU2" s="746"/>
      <c r="AV2" s="746"/>
      <c r="AW2" s="746" t="str">
        <f>IF('Marks Entry'!Y3="","",'Marks Entry'!Y3)</f>
        <v>Kamlesh</v>
      </c>
      <c r="AX2" s="746"/>
      <c r="AY2" s="746"/>
      <c r="AZ2" s="340"/>
      <c r="BA2" s="340"/>
      <c r="BB2" s="340"/>
      <c r="BC2" s="340"/>
      <c r="BD2" s="340"/>
      <c r="BE2" s="340"/>
      <c r="BF2" s="752"/>
      <c r="BG2" s="745" t="str">
        <f>IF('Marks Entry'!AC3="","",'Marks Entry'!AC3)</f>
        <v>Bhagwan singh</v>
      </c>
      <c r="BH2" s="745"/>
      <c r="BI2" s="745"/>
      <c r="BJ2" s="745"/>
      <c r="BK2" s="746" t="str">
        <f>IF('Marks Entry'!AE3="","",'Marks Entry'!AE3)</f>
        <v/>
      </c>
      <c r="BL2" s="746"/>
      <c r="BM2" s="746"/>
      <c r="BN2" s="746"/>
      <c r="BO2" s="746" t="str">
        <f>IF('Marks Entry'!AH3="","",'Marks Entry'!AH3)</f>
        <v/>
      </c>
      <c r="BP2" s="746"/>
      <c r="BQ2" s="746"/>
      <c r="BR2" s="340"/>
      <c r="BS2" s="340"/>
      <c r="BT2" s="340"/>
      <c r="BU2" s="340"/>
      <c r="BV2" s="340"/>
      <c r="BW2" s="340"/>
      <c r="BX2" s="752"/>
      <c r="BY2" s="745" t="str">
        <f>IF('Marks Entry'!AL3="","",'Marks Entry'!AL3)</f>
        <v>Kalyan Singh</v>
      </c>
      <c r="BZ2" s="745"/>
      <c r="CA2" s="745"/>
      <c r="CB2" s="745"/>
      <c r="CC2" s="746" t="str">
        <f>IF('Marks Entry'!AN3="","",'Marks Entry'!AN3)</f>
        <v>Rajiv</v>
      </c>
      <c r="CD2" s="746"/>
      <c r="CE2" s="746"/>
      <c r="CF2" s="746"/>
      <c r="CG2" s="746" t="str">
        <f>IF('Marks Entry'!AQ3="","",'Marks Entry'!AQ3)</f>
        <v/>
      </c>
      <c r="CH2" s="746"/>
      <c r="CI2" s="746"/>
      <c r="CJ2" s="340"/>
      <c r="CK2" s="340"/>
      <c r="CL2" s="340"/>
      <c r="CM2" s="340"/>
      <c r="CN2" s="340"/>
      <c r="CO2" s="340"/>
      <c r="CP2" s="752"/>
      <c r="CQ2" s="745" t="str">
        <f>IF('Marks Entry'!AU3="","",'Marks Entry'!AU3)</f>
        <v>Manhendra patel</v>
      </c>
      <c r="CR2" s="745"/>
      <c r="CS2" s="745"/>
      <c r="CT2" s="745"/>
      <c r="CU2" s="746" t="str">
        <f>IF('Marks Entry'!AW3="","",'Marks Entry'!AW3)</f>
        <v>mangi lal rangi</v>
      </c>
      <c r="CV2" s="746"/>
      <c r="CW2" s="746"/>
      <c r="CX2" s="746"/>
      <c r="CY2" s="746" t="str">
        <f>IF('Marks Entry'!AZ3="","",'Marks Entry'!AZ3)</f>
        <v xml:space="preserve">Bhalaram </v>
      </c>
      <c r="CZ2" s="746"/>
      <c r="DA2" s="746"/>
      <c r="DB2" s="340"/>
      <c r="DC2" s="340"/>
      <c r="DD2" s="340"/>
      <c r="DE2" s="340"/>
      <c r="DF2" s="340"/>
      <c r="DG2" s="340"/>
      <c r="DH2" s="341"/>
      <c r="DI2" s="705" t="s">
        <v>64</v>
      </c>
      <c r="DJ2" s="705"/>
      <c r="DK2" s="705"/>
      <c r="DL2" s="705"/>
      <c r="DM2" s="705"/>
      <c r="DN2" s="705"/>
      <c r="DO2" s="706" t="s">
        <v>65</v>
      </c>
      <c r="DP2" s="706" t="s">
        <v>66</v>
      </c>
      <c r="DQ2" s="706" t="s">
        <v>67</v>
      </c>
      <c r="DR2" s="706" t="s">
        <v>68</v>
      </c>
      <c r="DS2" s="706" t="s">
        <v>69</v>
      </c>
      <c r="DT2" s="341"/>
      <c r="DU2" s="700" t="str">
        <f>IF('Marks Entry'!BD1="","",'Marks Entry'!BD1)</f>
        <v>JEEVAN KAUSHAL</v>
      </c>
      <c r="DV2" s="700"/>
      <c r="DW2" s="700"/>
      <c r="DX2" s="700"/>
      <c r="DY2" s="754"/>
      <c r="DZ2" s="754"/>
      <c r="EA2" s="754"/>
      <c r="EB2" s="754"/>
      <c r="EC2" s="754"/>
      <c r="ED2" s="754"/>
      <c r="EE2" s="754"/>
      <c r="EF2" s="754"/>
      <c r="EG2" s="754"/>
      <c r="EH2" s="754"/>
      <c r="EI2" s="754"/>
      <c r="EJ2" s="754"/>
      <c r="EK2" s="754"/>
      <c r="EL2" s="754"/>
      <c r="EM2" s="754"/>
      <c r="EN2" s="754"/>
      <c r="EO2" s="754"/>
      <c r="EP2" s="754"/>
      <c r="EQ2" s="754"/>
      <c r="ER2" s="754"/>
      <c r="ES2" s="754"/>
      <c r="ET2" s="754"/>
      <c r="EU2" s="754"/>
      <c r="EV2" s="754"/>
      <c r="EW2" s="754"/>
      <c r="EX2" s="689"/>
      <c r="EY2" s="689"/>
      <c r="EZ2" s="725"/>
      <c r="FA2" s="725"/>
      <c r="FB2" s="725"/>
      <c r="FC2" s="725"/>
      <c r="FD2" s="726"/>
      <c r="FE2" s="726"/>
      <c r="FF2" s="726"/>
      <c r="FG2" s="726"/>
      <c r="FH2" s="726"/>
      <c r="FI2" s="729"/>
    </row>
    <row r="3" spans="1:165" s="138" customFormat="1" ht="36.75" customHeight="1">
      <c r="A3" s="720" t="str">
        <f>'Marks Entry'!A3:A8</f>
        <v>S. N.</v>
      </c>
      <c r="B3" s="720" t="str">
        <f>'Marks Entry'!B3:B8</f>
        <v>Roll No.</v>
      </c>
      <c r="C3" s="720" t="str">
        <f>'Marks Entry'!C3:C8</f>
        <v>Student Sr. No.</v>
      </c>
      <c r="D3" s="687" t="str">
        <f>'Marks Entry'!D3:D8</f>
        <v>Date of Birth</v>
      </c>
      <c r="E3" s="687" t="str">
        <f>'Marks Entry'!E5</f>
        <v>Student Name</v>
      </c>
      <c r="F3" s="687" t="str">
        <f>'Marks Entry'!F5</f>
        <v>Father Name</v>
      </c>
      <c r="G3" s="687" t="str">
        <f>'Marks Entry'!G5</f>
        <v>Mother Name</v>
      </c>
      <c r="H3" s="720" t="str">
        <f>'Marks Entry'!H3:H8</f>
        <v>Category</v>
      </c>
      <c r="I3" s="720" t="str">
        <f>'Marks Entry'!I3:I8</f>
        <v>Gender</v>
      </c>
      <c r="J3" s="700" t="s">
        <v>219</v>
      </c>
      <c r="K3" s="700"/>
      <c r="L3" s="700"/>
      <c r="M3" s="700"/>
      <c r="N3" s="704" t="s">
        <v>227</v>
      </c>
      <c r="O3" s="723" t="s">
        <v>228</v>
      </c>
      <c r="P3" s="704" t="s">
        <v>229</v>
      </c>
      <c r="Q3" s="702" t="s">
        <v>224</v>
      </c>
      <c r="R3" s="703" t="s">
        <v>230</v>
      </c>
      <c r="S3" s="701" t="s">
        <v>70</v>
      </c>
      <c r="T3" s="701" t="s">
        <v>70</v>
      </c>
      <c r="U3" s="699" t="s">
        <v>71</v>
      </c>
      <c r="V3" s="701" t="s">
        <v>72</v>
      </c>
      <c r="W3" s="699" t="s">
        <v>73</v>
      </c>
      <c r="X3" s="699" t="s">
        <v>74</v>
      </c>
      <c r="Y3" s="700" t="s">
        <v>219</v>
      </c>
      <c r="Z3" s="700"/>
      <c r="AA3" s="700"/>
      <c r="AB3" s="700"/>
      <c r="AC3" s="704" t="s">
        <v>227</v>
      </c>
      <c r="AD3" s="723" t="s">
        <v>228</v>
      </c>
      <c r="AE3" s="704" t="s">
        <v>229</v>
      </c>
      <c r="AF3" s="702" t="s">
        <v>224</v>
      </c>
      <c r="AG3" s="703" t="s">
        <v>230</v>
      </c>
      <c r="AH3" s="701" t="s">
        <v>70</v>
      </c>
      <c r="AI3" s="701" t="s">
        <v>70</v>
      </c>
      <c r="AJ3" s="699" t="s">
        <v>71</v>
      </c>
      <c r="AK3" s="701" t="s">
        <v>72</v>
      </c>
      <c r="AL3" s="699" t="s">
        <v>73</v>
      </c>
      <c r="AM3" s="699" t="s">
        <v>74</v>
      </c>
      <c r="AN3" s="752"/>
      <c r="AO3" s="700" t="s">
        <v>219</v>
      </c>
      <c r="AP3" s="700"/>
      <c r="AQ3" s="700"/>
      <c r="AR3" s="700"/>
      <c r="AS3" s="704" t="s">
        <v>227</v>
      </c>
      <c r="AT3" s="723" t="s">
        <v>225</v>
      </c>
      <c r="AU3" s="723" t="s">
        <v>226</v>
      </c>
      <c r="AV3" s="723" t="s">
        <v>231</v>
      </c>
      <c r="AW3" s="704" t="s">
        <v>229</v>
      </c>
      <c r="AX3" s="702" t="s">
        <v>224</v>
      </c>
      <c r="AY3" s="703" t="s">
        <v>230</v>
      </c>
      <c r="AZ3" s="701" t="s">
        <v>70</v>
      </c>
      <c r="BA3" s="701" t="s">
        <v>70</v>
      </c>
      <c r="BB3" s="699" t="s">
        <v>71</v>
      </c>
      <c r="BC3" s="701" t="s">
        <v>72</v>
      </c>
      <c r="BD3" s="699" t="s">
        <v>73</v>
      </c>
      <c r="BE3" s="699" t="s">
        <v>74</v>
      </c>
      <c r="BF3" s="752"/>
      <c r="BG3" s="700" t="s">
        <v>219</v>
      </c>
      <c r="BH3" s="700"/>
      <c r="BI3" s="700"/>
      <c r="BJ3" s="700"/>
      <c r="BK3" s="704" t="s">
        <v>227</v>
      </c>
      <c r="BL3" s="723" t="s">
        <v>225</v>
      </c>
      <c r="BM3" s="723" t="s">
        <v>226</v>
      </c>
      <c r="BN3" s="723" t="s">
        <v>231</v>
      </c>
      <c r="BO3" s="704" t="s">
        <v>229</v>
      </c>
      <c r="BP3" s="702" t="s">
        <v>224</v>
      </c>
      <c r="BQ3" s="703" t="s">
        <v>230</v>
      </c>
      <c r="BR3" s="701" t="s">
        <v>70</v>
      </c>
      <c r="BS3" s="701" t="s">
        <v>70</v>
      </c>
      <c r="BT3" s="699" t="s">
        <v>71</v>
      </c>
      <c r="BU3" s="701" t="s">
        <v>72</v>
      </c>
      <c r="BV3" s="699" t="s">
        <v>73</v>
      </c>
      <c r="BW3" s="699" t="s">
        <v>74</v>
      </c>
      <c r="BX3" s="752"/>
      <c r="BY3" s="700" t="s">
        <v>219</v>
      </c>
      <c r="BZ3" s="700"/>
      <c r="CA3" s="700"/>
      <c r="CB3" s="700"/>
      <c r="CC3" s="704" t="s">
        <v>227</v>
      </c>
      <c r="CD3" s="723" t="s">
        <v>225</v>
      </c>
      <c r="CE3" s="723" t="s">
        <v>226</v>
      </c>
      <c r="CF3" s="723" t="s">
        <v>231</v>
      </c>
      <c r="CG3" s="704" t="s">
        <v>229</v>
      </c>
      <c r="CH3" s="702" t="s">
        <v>224</v>
      </c>
      <c r="CI3" s="703" t="s">
        <v>230</v>
      </c>
      <c r="CJ3" s="701" t="s">
        <v>70</v>
      </c>
      <c r="CK3" s="701" t="s">
        <v>70</v>
      </c>
      <c r="CL3" s="699" t="s">
        <v>71</v>
      </c>
      <c r="CM3" s="701" t="s">
        <v>72</v>
      </c>
      <c r="CN3" s="699" t="s">
        <v>73</v>
      </c>
      <c r="CO3" s="699" t="s">
        <v>74</v>
      </c>
      <c r="CP3" s="752"/>
      <c r="CQ3" s="700" t="s">
        <v>219</v>
      </c>
      <c r="CR3" s="700"/>
      <c r="CS3" s="700"/>
      <c r="CT3" s="700"/>
      <c r="CU3" s="704" t="s">
        <v>227</v>
      </c>
      <c r="CV3" s="723" t="s">
        <v>225</v>
      </c>
      <c r="CW3" s="723" t="s">
        <v>226</v>
      </c>
      <c r="CX3" s="723" t="s">
        <v>231</v>
      </c>
      <c r="CY3" s="704" t="s">
        <v>229</v>
      </c>
      <c r="CZ3" s="702" t="s">
        <v>224</v>
      </c>
      <c r="DA3" s="703" t="s">
        <v>230</v>
      </c>
      <c r="DB3" s="701" t="s">
        <v>70</v>
      </c>
      <c r="DC3" s="701" t="s">
        <v>70</v>
      </c>
      <c r="DD3" s="699" t="s">
        <v>71</v>
      </c>
      <c r="DE3" s="701" t="s">
        <v>72</v>
      </c>
      <c r="DF3" s="699" t="s">
        <v>73</v>
      </c>
      <c r="DG3" s="699" t="s">
        <v>74</v>
      </c>
      <c r="DH3" s="701" t="s">
        <v>92</v>
      </c>
      <c r="DI3" s="705"/>
      <c r="DJ3" s="705"/>
      <c r="DK3" s="705"/>
      <c r="DL3" s="705"/>
      <c r="DM3" s="705"/>
      <c r="DN3" s="705"/>
      <c r="DO3" s="706"/>
      <c r="DP3" s="706"/>
      <c r="DQ3" s="706"/>
      <c r="DR3" s="706"/>
      <c r="DS3" s="706"/>
      <c r="DT3" s="749" t="s">
        <v>75</v>
      </c>
      <c r="DU3" s="700" t="str">
        <f>IF('Marks Entry'!BD4="","",'Marks Entry'!BD4)</f>
        <v>Bhagwan singh</v>
      </c>
      <c r="DV3" s="700"/>
      <c r="DW3" s="700"/>
      <c r="DX3" s="700"/>
      <c r="DY3" s="700" t="s">
        <v>182</v>
      </c>
      <c r="DZ3" s="700"/>
      <c r="EA3" s="700" t="s">
        <v>183</v>
      </c>
      <c r="EB3" s="700"/>
      <c r="EC3" s="700" t="s">
        <v>233</v>
      </c>
      <c r="ED3" s="700"/>
      <c r="EE3" s="700"/>
      <c r="EF3" s="700"/>
      <c r="EG3" s="700"/>
      <c r="EH3" s="700" t="s">
        <v>234</v>
      </c>
      <c r="EI3" s="700"/>
      <c r="EJ3" s="700"/>
      <c r="EK3" s="700"/>
      <c r="EL3" s="700"/>
      <c r="EM3" s="700" t="s">
        <v>235</v>
      </c>
      <c r="EN3" s="700"/>
      <c r="EO3" s="700"/>
      <c r="EP3" s="700"/>
      <c r="EQ3" s="700"/>
      <c r="ER3" s="700" t="s">
        <v>236</v>
      </c>
      <c r="ES3" s="700"/>
      <c r="ET3" s="700"/>
      <c r="EU3" s="700"/>
      <c r="EV3" s="700"/>
      <c r="EW3" s="755" t="s">
        <v>420</v>
      </c>
      <c r="EX3" s="689"/>
      <c r="EY3" s="689"/>
      <c r="EZ3" s="689" t="s">
        <v>238</v>
      </c>
      <c r="FA3" s="689" t="s">
        <v>239</v>
      </c>
      <c r="FB3" s="689" t="s">
        <v>240</v>
      </c>
      <c r="FC3" s="689" t="s">
        <v>241</v>
      </c>
      <c r="FD3" s="727" t="s">
        <v>245</v>
      </c>
      <c r="FE3" s="728" t="s">
        <v>246</v>
      </c>
      <c r="FF3" s="342" t="s">
        <v>248</v>
      </c>
      <c r="FG3" s="730" t="s">
        <v>247</v>
      </c>
      <c r="FH3" s="727" t="s">
        <v>249</v>
      </c>
      <c r="FI3" s="689" t="s">
        <v>243</v>
      </c>
    </row>
    <row r="4" spans="1:165" s="138" customFormat="1" ht="76.5" customHeight="1">
      <c r="A4" s="720"/>
      <c r="B4" s="720"/>
      <c r="C4" s="720"/>
      <c r="D4" s="687"/>
      <c r="E4" s="687"/>
      <c r="F4" s="687"/>
      <c r="G4" s="687"/>
      <c r="H4" s="720"/>
      <c r="I4" s="720"/>
      <c r="J4" s="343" t="s">
        <v>220</v>
      </c>
      <c r="K4" s="343" t="s">
        <v>221</v>
      </c>
      <c r="L4" s="343" t="s">
        <v>222</v>
      </c>
      <c r="M4" s="344" t="s">
        <v>12</v>
      </c>
      <c r="N4" s="704"/>
      <c r="O4" s="723"/>
      <c r="P4" s="704"/>
      <c r="Q4" s="702"/>
      <c r="R4" s="703"/>
      <c r="S4" s="701"/>
      <c r="T4" s="701"/>
      <c r="U4" s="699"/>
      <c r="V4" s="701"/>
      <c r="W4" s="699"/>
      <c r="X4" s="699"/>
      <c r="Y4" s="343" t="s">
        <v>220</v>
      </c>
      <c r="Z4" s="343" t="s">
        <v>221</v>
      </c>
      <c r="AA4" s="343" t="s">
        <v>222</v>
      </c>
      <c r="AB4" s="344" t="s">
        <v>12</v>
      </c>
      <c r="AC4" s="704"/>
      <c r="AD4" s="723"/>
      <c r="AE4" s="704"/>
      <c r="AF4" s="702"/>
      <c r="AG4" s="703"/>
      <c r="AH4" s="701"/>
      <c r="AI4" s="701"/>
      <c r="AJ4" s="699"/>
      <c r="AK4" s="701"/>
      <c r="AL4" s="699"/>
      <c r="AM4" s="699"/>
      <c r="AN4" s="753"/>
      <c r="AO4" s="343" t="s">
        <v>220</v>
      </c>
      <c r="AP4" s="343" t="s">
        <v>221</v>
      </c>
      <c r="AQ4" s="343" t="s">
        <v>222</v>
      </c>
      <c r="AR4" s="344" t="s">
        <v>12</v>
      </c>
      <c r="AS4" s="704"/>
      <c r="AT4" s="723"/>
      <c r="AU4" s="723"/>
      <c r="AV4" s="723"/>
      <c r="AW4" s="704"/>
      <c r="AX4" s="702"/>
      <c r="AY4" s="703"/>
      <c r="AZ4" s="701"/>
      <c r="BA4" s="701"/>
      <c r="BB4" s="699"/>
      <c r="BC4" s="701"/>
      <c r="BD4" s="699"/>
      <c r="BE4" s="699"/>
      <c r="BF4" s="753"/>
      <c r="BG4" s="343" t="s">
        <v>220</v>
      </c>
      <c r="BH4" s="343" t="s">
        <v>221</v>
      </c>
      <c r="BI4" s="343" t="s">
        <v>222</v>
      </c>
      <c r="BJ4" s="344" t="s">
        <v>12</v>
      </c>
      <c r="BK4" s="704"/>
      <c r="BL4" s="723"/>
      <c r="BM4" s="723"/>
      <c r="BN4" s="723"/>
      <c r="BO4" s="704"/>
      <c r="BP4" s="702"/>
      <c r="BQ4" s="703"/>
      <c r="BR4" s="701"/>
      <c r="BS4" s="701"/>
      <c r="BT4" s="699"/>
      <c r="BU4" s="701"/>
      <c r="BV4" s="699"/>
      <c r="BW4" s="699"/>
      <c r="BX4" s="753"/>
      <c r="BY4" s="343" t="s">
        <v>220</v>
      </c>
      <c r="BZ4" s="343" t="s">
        <v>221</v>
      </c>
      <c r="CA4" s="343" t="s">
        <v>222</v>
      </c>
      <c r="CB4" s="344" t="s">
        <v>12</v>
      </c>
      <c r="CC4" s="704"/>
      <c r="CD4" s="723"/>
      <c r="CE4" s="723"/>
      <c r="CF4" s="723"/>
      <c r="CG4" s="704"/>
      <c r="CH4" s="702"/>
      <c r="CI4" s="703"/>
      <c r="CJ4" s="701"/>
      <c r="CK4" s="701"/>
      <c r="CL4" s="699"/>
      <c r="CM4" s="701"/>
      <c r="CN4" s="699"/>
      <c r="CO4" s="699"/>
      <c r="CP4" s="753"/>
      <c r="CQ4" s="343" t="s">
        <v>220</v>
      </c>
      <c r="CR4" s="343" t="s">
        <v>221</v>
      </c>
      <c r="CS4" s="343" t="s">
        <v>222</v>
      </c>
      <c r="CT4" s="344" t="s">
        <v>12</v>
      </c>
      <c r="CU4" s="704"/>
      <c r="CV4" s="723"/>
      <c r="CW4" s="723"/>
      <c r="CX4" s="723"/>
      <c r="CY4" s="704"/>
      <c r="CZ4" s="702"/>
      <c r="DA4" s="703"/>
      <c r="DB4" s="701"/>
      <c r="DC4" s="701"/>
      <c r="DD4" s="699"/>
      <c r="DE4" s="701"/>
      <c r="DF4" s="699"/>
      <c r="DG4" s="699"/>
      <c r="DH4" s="701"/>
      <c r="DI4" s="705"/>
      <c r="DJ4" s="705"/>
      <c r="DK4" s="705"/>
      <c r="DL4" s="705"/>
      <c r="DM4" s="705"/>
      <c r="DN4" s="705"/>
      <c r="DO4" s="706"/>
      <c r="DP4" s="706"/>
      <c r="DQ4" s="706"/>
      <c r="DR4" s="706"/>
      <c r="DS4" s="706"/>
      <c r="DT4" s="749"/>
      <c r="DU4" s="345" t="s">
        <v>394</v>
      </c>
      <c r="DV4" s="345" t="s">
        <v>394</v>
      </c>
      <c r="DW4" s="345" t="s">
        <v>395</v>
      </c>
      <c r="DX4" s="346" t="s">
        <v>230</v>
      </c>
      <c r="DY4" s="730" t="s">
        <v>417</v>
      </c>
      <c r="DZ4" s="707" t="s">
        <v>237</v>
      </c>
      <c r="EA4" s="730" t="s">
        <v>418</v>
      </c>
      <c r="EB4" s="707" t="s">
        <v>237</v>
      </c>
      <c r="EC4" s="707" t="s">
        <v>410</v>
      </c>
      <c r="ED4" s="347" t="str">
        <f>AO1</f>
        <v>POLITICAL SCIENCE</v>
      </c>
      <c r="EE4" s="347" t="str">
        <f>AS1</f>
        <v/>
      </c>
      <c r="EF4" s="348" t="str">
        <f>AW1</f>
        <v>BIOLOGY</v>
      </c>
      <c r="EG4" s="707" t="s">
        <v>237</v>
      </c>
      <c r="EH4" s="707" t="s">
        <v>410</v>
      </c>
      <c r="EI4" s="347" t="str">
        <f>BG1</f>
        <v>HISTORY</v>
      </c>
      <c r="EJ4" s="347" t="str">
        <f>BK1</f>
        <v/>
      </c>
      <c r="EK4" s="347" t="str">
        <f>BO1</f>
        <v/>
      </c>
      <c r="EL4" s="707" t="s">
        <v>237</v>
      </c>
      <c r="EM4" s="707" t="s">
        <v>410</v>
      </c>
      <c r="EN4" s="347" t="str">
        <f>BY1</f>
        <v>GEOGRAPHY</v>
      </c>
      <c r="EO4" s="347" t="str">
        <f>CC1</f>
        <v>HINDI LITERATURE</v>
      </c>
      <c r="EP4" s="347" t="str">
        <f>CG1</f>
        <v/>
      </c>
      <c r="EQ4" s="707" t="s">
        <v>237</v>
      </c>
      <c r="ER4" s="707" t="s">
        <v>410</v>
      </c>
      <c r="ES4" s="349" t="str">
        <f>CQ1</f>
        <v>MATHEMATICS</v>
      </c>
      <c r="ET4" s="349" t="str">
        <f>CU1</f>
        <v>BEAUTY AND HEALTH</v>
      </c>
      <c r="EU4" s="349" t="str">
        <f>CY1</f>
        <v>ELECTRICALS AND ELECTRONICS</v>
      </c>
      <c r="EV4" s="756" t="s">
        <v>237</v>
      </c>
      <c r="EW4" s="755"/>
      <c r="EX4" s="350" t="s">
        <v>185</v>
      </c>
      <c r="EY4" s="350" t="s">
        <v>186</v>
      </c>
      <c r="EZ4" s="689"/>
      <c r="FA4" s="689"/>
      <c r="FB4" s="689"/>
      <c r="FC4" s="689"/>
      <c r="FD4" s="727"/>
      <c r="FE4" s="728"/>
      <c r="FF4" s="351" t="s">
        <v>76</v>
      </c>
      <c r="FG4" s="730"/>
      <c r="FH4" s="727"/>
      <c r="FI4" s="689"/>
    </row>
    <row r="5" spans="1:165" s="139" customFormat="1" ht="19.5" customHeight="1">
      <c r="A5" s="720"/>
      <c r="B5" s="720"/>
      <c r="C5" s="720"/>
      <c r="D5" s="687"/>
      <c r="E5" s="687"/>
      <c r="F5" s="687"/>
      <c r="G5" s="687"/>
      <c r="H5" s="720"/>
      <c r="I5" s="720"/>
      <c r="J5" s="352">
        <v>10</v>
      </c>
      <c r="K5" s="352">
        <v>10</v>
      </c>
      <c r="L5" s="352">
        <v>10</v>
      </c>
      <c r="M5" s="353">
        <f t="shared" ref="M5" si="0">IF(AND(J5="",K5="",L5=""),"",SUM(J5:L5))</f>
        <v>30</v>
      </c>
      <c r="N5" s="354">
        <v>20</v>
      </c>
      <c r="O5" s="352">
        <v>70</v>
      </c>
      <c r="P5" s="354">
        <v>50</v>
      </c>
      <c r="Q5" s="355">
        <v>30</v>
      </c>
      <c r="R5" s="356">
        <f>IF(AND(N5="",P5="",Q5=""),"",SUM(N5,P5,Q5))</f>
        <v>100</v>
      </c>
      <c r="S5" s="357">
        <f t="shared" ref="S5" si="1">COUNTIF(J5:L5,"NA")*10</f>
        <v>0</v>
      </c>
      <c r="T5" s="357">
        <f t="shared" ref="T5:T6" si="2">(COUNTIF(J5:L5,"ML")*10)+(COUNTIF(O5,"ML")*70)+(COUNTIF(Q5,"ML")*100)</f>
        <v>0</v>
      </c>
      <c r="U5" s="358" t="str">
        <f>IF(OR($B5="NSO",$B5=0),"",IF(AND(J5="",K5="",L5="",O5="",Q5=""),"",IF(AND(K5="",L5="",O5="",Q5=""),10-S5-T5,IF(AND(L5="",O5="",Q5=""),20-S5-T5,IF(AND(L5="",Q5=""),90-S5-T5,IF(Q5="",100-S5-T5,200-S5-T5))))))</f>
        <v/>
      </c>
      <c r="V5" s="357" t="str">
        <f t="shared" ref="V5" si="3">IF(AND(OR(J5="ab",J5="ml"),OR(K5="ab",K5="ml"),OR(L5="ab",L5="ml")),"AB",IF(AND(OR(J5="ab",J5="ml"),OR(K5="ab",K5="ml"),OR(O5="ab",O5="ml")),"AB",IF(AND(OR(J5="ab",J5="ml"),OR(O5="ab",O5="ml"),OR(L5="ab",L5="ml")),"AB",IF(AND(OR(O5="ab",O5="ml"),OR(K5="ab",K5="ml"),OR(L5="ab",L5="ml")),"AB",""))))</f>
        <v/>
      </c>
      <c r="W5" s="357" t="str">
        <f>IF(OR($B5="NSO",$B5="",Q5=""),"",IF(OR(V5="AB",Q5="ab"),"AB",IF(Q5="ML","RE",IF(AND(R5&gt;=36%*U5,Q5&gt;=20),"P",IF(AND(R5&gt;=34%*U5,T5=0,Q5&gt;=20),"G2",IF(AND(R5&gt;=31%*U5,T5=0,Q5&gt;=20),"G1",IF(R5&gt;=25%*U5,"S","F")))))))</f>
        <v/>
      </c>
      <c r="X5" s="357" t="str">
        <f>IF(OR(W5="",W5=0,W5="S",W5="RE",W5="F",W5="AB"),W5,IF(R5&gt;=75%*U5,"D",IF(R5&gt;=60%*U5,"I",IF(R5&gt;=48%*U5,"II",IF(R5&gt;=36%*U5,"III",W5)))))</f>
        <v/>
      </c>
      <c r="Y5" s="352">
        <v>10</v>
      </c>
      <c r="Z5" s="352">
        <v>10</v>
      </c>
      <c r="AA5" s="352">
        <v>10</v>
      </c>
      <c r="AB5" s="353">
        <f t="shared" ref="AB5" si="4">IF(AND(Y5="",Z5="",AA5=""),"",SUM(Y5:AA5))</f>
        <v>30</v>
      </c>
      <c r="AC5" s="354">
        <v>20</v>
      </c>
      <c r="AD5" s="352">
        <v>70</v>
      </c>
      <c r="AE5" s="354">
        <v>50</v>
      </c>
      <c r="AF5" s="355">
        <v>30</v>
      </c>
      <c r="AG5" s="356">
        <f>IF(AND(AC5="",AE5="",AF5=""),"",SUM(AC5,AE5,AF5))</f>
        <v>100</v>
      </c>
      <c r="AH5" s="357">
        <f t="shared" ref="AH5" si="5">COUNTIF(Y5:AA5,"NA")*10</f>
        <v>0</v>
      </c>
      <c r="AI5" s="357">
        <f t="shared" ref="AI5:AI6" si="6">(COUNTIF(Y5:AA5,"ML")*10)+(COUNTIF(AD5,"ML")*70)+(COUNTIF(AF5,"ML")*100)</f>
        <v>0</v>
      </c>
      <c r="AJ5" s="358" t="str">
        <f>IF(OR($B5="NSO",$B5=0),"",IF(AND(Y5="",Z5="",AA5="",AD5="",AF5=""),"",IF(AND(Z5="",AA5="",AD5="",AF5=""),10-AH5-AI5,IF(AND(AA5="",AD5="",AF5=""),20-AH5-AI5,IF(AND(AA5="",AF5=""),90-AH5-AI5,IF(AF5="",100-AH5-AI5,200-AH5-AI5))))))</f>
        <v/>
      </c>
      <c r="AK5" s="357" t="str">
        <f t="shared" ref="AK5" si="7">IF(AND(OR(Y5="ab",Y5="ml"),OR(Z5="ab",Z5="ml"),OR(AA5="ab",AA5="ml")),"AB",IF(AND(OR(Y5="ab",Y5="ml"),OR(Z5="ab",Z5="ml"),OR(AD5="ab",AD5="ml")),"AB",IF(AND(OR(Y5="ab",Y5="ml"),OR(AD5="ab",AD5="ml"),OR(AA5="ab",AA5="ml")),"AB",IF(AND(OR(AD5="ab",AD5="ml"),OR(Z5="ab",Z5="ml"),OR(AA5="ab",AA5="ml")),"AB",""))))</f>
        <v/>
      </c>
      <c r="AL5" s="357" t="str">
        <f>IF(OR($B5="NSO",$B5="",AF5=""),"",IF(OR(AK5="AB",AF5="ab"),"AB",IF(AF5="ML","RE",IF(AND(AG5&gt;=36%*AJ5,AF5&gt;=20),"P",IF(AND(AG5&gt;=34%*AJ5,AI5=0,AF5&gt;=20),"G2",IF(AND(AG5&gt;=31%*AJ5,AI5=0,AF5&gt;=20),"G1",IF(AG5&gt;=25%*AJ5,"S","F")))))))</f>
        <v/>
      </c>
      <c r="AM5" s="357" t="str">
        <f>IF(OR(AL5="",AL5=0,AL5="S",AL5="RE",AL5="F",AL5="AB"),AL5,IF(AG5&gt;=75%*AJ5,"D",IF(AG5&gt;=60%*AJ5,"I",IF(AG5&gt;=48%*AJ5,"II",IF(AG5&gt;=36%*AJ5,"III",AL5)))))</f>
        <v/>
      </c>
      <c r="AN5" s="359"/>
      <c r="AO5" s="352">
        <v>10</v>
      </c>
      <c r="AP5" s="352">
        <v>10</v>
      </c>
      <c r="AQ5" s="352">
        <v>10</v>
      </c>
      <c r="AR5" s="353">
        <f t="shared" ref="AR5" si="8">IF(AND(AO5="",AP5="",AQ5=""),"",SUM(AO5:AQ5))</f>
        <v>30</v>
      </c>
      <c r="AS5" s="354">
        <v>20</v>
      </c>
      <c r="AT5" s="352"/>
      <c r="AU5" s="352"/>
      <c r="AV5" s="352">
        <v>70</v>
      </c>
      <c r="AW5" s="354">
        <v>50</v>
      </c>
      <c r="AX5" s="355">
        <v>30</v>
      </c>
      <c r="AY5" s="356">
        <f>IF(AND(AS5="",AW5="",AX5=""),"",SUM(AS5,AW5,AX5))</f>
        <v>100</v>
      </c>
      <c r="AZ5" s="357">
        <f t="shared" ref="AZ5" si="9">COUNTIF(AO5:AQ5,"NA")*10</f>
        <v>0</v>
      </c>
      <c r="BA5" s="357">
        <f t="shared" ref="BA5:BA6" si="10">(COUNTIF(AO5:AQ5,"ML")*10)+(COUNTIF(AT5,"ML")*70)+(COUNTIF(AX5,"ML")*100)</f>
        <v>0</v>
      </c>
      <c r="BB5" s="358" t="str">
        <f>IF(OR($B5="NSO",$B5=0),"",IF(AND(AO5="",AP5="",AQ5="",AT5="",AX5=""),"",IF(AND(AP5="",AQ5="",AT5="",AX5=""),10-AZ5-BA5,IF(AND(AQ5="",AT5="",AX5=""),20-AZ5-BA5,IF(AND(AQ5="",AX5=""),90-AZ5-BA5,IF(AX5="",100-AZ5-BA5,200-AZ5-BA5))))))</f>
        <v/>
      </c>
      <c r="BC5" s="357" t="str">
        <f t="shared" ref="BC5" si="11">IF(AND(OR(AO5="ab",AO5="ml"),OR(AP5="ab",AP5="ml"),OR(AQ5="ab",AQ5="ml")),"AB",IF(AND(OR(AO5="ab",AO5="ml"),OR(AP5="ab",AP5="ml"),OR(AT5="ab",AT5="ml")),"AB",IF(AND(OR(AO5="ab",AO5="ml"),OR(AT5="ab",AT5="ml"),OR(AQ5="ab",AQ5="ml")),"AB",IF(AND(OR(AT5="ab",AT5="ml"),OR(AP5="ab",AP5="ml"),OR(AQ5="ab",AQ5="ml")),"AB",""))))</f>
        <v/>
      </c>
      <c r="BD5" s="357" t="str">
        <f>IF(OR($B5="NSO",$B5="",AX5=""),"",IF(OR(BC5="AB",AX5="ab"),"AB",IF(AX5="ML","RE",IF(AND(AY5&gt;=36%*BB5,AX5&gt;=20),"P",IF(AND(AY5&gt;=34%*BB5,BA5=0,AX5&gt;=20),"G2",IF(AND(AY5&gt;=31%*BB5,BA5=0,AX5&gt;=20),"G1",IF(AY5&gt;=25%*BB5,"S","F")))))))</f>
        <v/>
      </c>
      <c r="BE5" s="357" t="str">
        <f>IF(OR(BD5="",BD5=0,BD5="S",BD5="RE",BD5="F",BD5="AB"),BD5,IF(AY5&gt;=75%*BB5,"D",IF(AY5&gt;=60%*BB5,"I",IF(AY5&gt;=48%*BB5,"II",IF(AY5&gt;=36%*BB5,"III",BD5)))))</f>
        <v/>
      </c>
      <c r="BF5" s="359"/>
      <c r="BG5" s="352">
        <v>10</v>
      </c>
      <c r="BH5" s="352">
        <v>10</v>
      </c>
      <c r="BI5" s="352">
        <v>10</v>
      </c>
      <c r="BJ5" s="353">
        <f>IF(AND(BG5="",BH5="",BI5=""),"",SUM(BG5:BI5))</f>
        <v>30</v>
      </c>
      <c r="BK5" s="354">
        <v>20</v>
      </c>
      <c r="BL5" s="352"/>
      <c r="BM5" s="352"/>
      <c r="BN5" s="352">
        <v>70</v>
      </c>
      <c r="BO5" s="354">
        <v>50</v>
      </c>
      <c r="BP5" s="355">
        <v>30</v>
      </c>
      <c r="BQ5" s="356">
        <f>IF(AND(BK5="",BO5="",BP5=""),"",SUM(BK5,BO5,BP5))</f>
        <v>100</v>
      </c>
      <c r="BR5" s="357">
        <f t="shared" ref="BR5" si="12">COUNTIF(BG5:BI5,"NA")*10</f>
        <v>0</v>
      </c>
      <c r="BS5" s="357">
        <f t="shared" ref="BS5:BS6" si="13">(COUNTIF(BG5:BI5,"ML")*10)+(COUNTIF(BL5,"ML")*70)+(COUNTIF(BP5,"ML")*100)</f>
        <v>0</v>
      </c>
      <c r="BT5" s="358" t="str">
        <f>IF(OR($B5="NSO",$B5=0),"",IF(AND(BG5="",BH5="",BI5="",BL5="",BP5=""),"",IF(AND(BH5="",BI5="",BL5="",BP5=""),10-BR5-BS5,IF(AND(BI5="",BL5="",BP5=""),20-BR5-BS5,IF(AND(BI5="",BP5=""),90-BR5-BS5,IF(BP5="",100-BR5-BS5,200-BR5-BS5))))))</f>
        <v/>
      </c>
      <c r="BU5" s="357" t="str">
        <f t="shared" ref="BU5" si="14">IF(AND(OR(BG5="ab",BG5="ml"),OR(BH5="ab",BH5="ml"),OR(BI5="ab",BI5="ml")),"AB",IF(AND(OR(BG5="ab",BG5="ml"),OR(BH5="ab",BH5="ml"),OR(BL5="ab",BL5="ml")),"AB",IF(AND(OR(BG5="ab",BG5="ml"),OR(BL5="ab",BL5="ml"),OR(BI5="ab",BI5="ml")),"AB",IF(AND(OR(BL5="ab",BL5="ml"),OR(BH5="ab",BH5="ml"),OR(BI5="ab",BI5="ml")),"AB",""))))</f>
        <v/>
      </c>
      <c r="BV5" s="357" t="str">
        <f>IF(OR($B5="NSO",$B5="",BP5=""),"",IF(OR(BU5="AB",BP5="ab"),"AB",IF(BP5="ML","RE",IF(AND(BQ5&gt;=36%*BT5,BP5&gt;=20),"P",IF(AND(BQ5&gt;=34%*BT5,BS5=0,BP5&gt;=20),"G2",IF(AND(BQ5&gt;=31%*BT5,BS5=0,BP5&gt;=20),"G1",IF(BQ5&gt;=25%*BT5,"S","F")))))))</f>
        <v/>
      </c>
      <c r="BW5" s="357" t="str">
        <f>IF(OR(BV5="",BV5=0,BV5="S",BV5="RE",BV5="F",BV5="AB"),BV5,IF(BQ5&gt;=75%*BT5,"D",IF(BQ5&gt;=60%*BT5,"I",IF(BQ5&gt;=48%*BT5,"II",IF(BQ5&gt;=36%*BT5,"III",BV5)))))</f>
        <v/>
      </c>
      <c r="BX5" s="359"/>
      <c r="BY5" s="352">
        <v>10</v>
      </c>
      <c r="BZ5" s="352">
        <v>10</v>
      </c>
      <c r="CA5" s="352">
        <v>10</v>
      </c>
      <c r="CB5" s="353">
        <f>IF(AND(BY5="",BZ5="",CA5=""),"",SUM(BY5:CA5))</f>
        <v>30</v>
      </c>
      <c r="CC5" s="354">
        <v>20</v>
      </c>
      <c r="CD5" s="352"/>
      <c r="CE5" s="352"/>
      <c r="CF5" s="352">
        <v>70</v>
      </c>
      <c r="CG5" s="354">
        <v>50</v>
      </c>
      <c r="CH5" s="355">
        <v>30</v>
      </c>
      <c r="CI5" s="356">
        <f>IF(AND(CC5="",CG5="",CH5=""),"",SUM(CC5,CG5,CH5))</f>
        <v>100</v>
      </c>
      <c r="CJ5" s="357">
        <f t="shared" ref="CJ5" si="15">COUNTIF(BY5:CA5,"NA")*10</f>
        <v>0</v>
      </c>
      <c r="CK5" s="357">
        <f t="shared" ref="CK5:CK6" si="16">(COUNTIF(BY5:CA5,"ML")*10)+(COUNTIF(CD5,"ML")*70)+(COUNTIF(CH5,"ML")*100)</f>
        <v>0</v>
      </c>
      <c r="CL5" s="358" t="str">
        <f>IF(OR($B5="NSO",$B5=0),"",IF(AND(BY5="",BZ5="",CA5="",CD5="",CH5=""),"",IF(AND(BZ5="",CA5="",CD5="",CH5=""),10-CJ5-CK5,IF(AND(CA5="",CD5="",CH5=""),20-CJ5-CK5,IF(AND(CA5="",CH5=""),90-CJ5-CK5,IF(CH5="",100-CJ5-CK5,200-CJ5-CK5))))))</f>
        <v/>
      </c>
      <c r="CM5" s="357" t="str">
        <f t="shared" ref="CM5" si="17">IF(AND(OR(BY5="ab",BY5="ml"),OR(BZ5="ab",BZ5="ml"),OR(CA5="ab",CA5="ml")),"AB",IF(AND(OR(BY5="ab",BY5="ml"),OR(BZ5="ab",BZ5="ml"),OR(CD5="ab",CD5="ml")),"AB",IF(AND(OR(BY5="ab",BY5="ml"),OR(CD5="ab",CD5="ml"),OR(CA5="ab",CA5="ml")),"AB",IF(AND(OR(CD5="ab",CD5="ml"),OR(BZ5="ab",BZ5="ml"),OR(CA5="ab",CA5="ml")),"AB",""))))</f>
        <v/>
      </c>
      <c r="CN5" s="357" t="str">
        <f>IF(OR($B5="NSO",$B5="",CH5=""),"",IF(OR(CM5="AB",CH5="ab"),"AB",IF(CH5="ML","RE",IF(AND(CI5&gt;=36%*CL5,CH5&gt;=20),"P",IF(AND(CI5&gt;=34%*CL5,CK5=0,CH5&gt;=20),"G2",IF(AND(CI5&gt;=31%*CL5,CK5=0,CH5&gt;=20),"G1",IF(CI5&gt;=25%*CL5,"S","F")))))))</f>
        <v/>
      </c>
      <c r="CO5" s="357" t="str">
        <f>IF(OR(CN5="",CN5=0,CN5="S",CN5="RE",CN5="F",CN5="AB"),CN5,IF(CI5&gt;=75%*CL5,"D",IF(CI5&gt;=60%*CL5,"I",IF(CI5&gt;=48%*CL5,"II",IF(CI5&gt;=36%*CL5,"III",CN5)))))</f>
        <v/>
      </c>
      <c r="CP5" s="359"/>
      <c r="CQ5" s="352">
        <v>10</v>
      </c>
      <c r="CR5" s="352">
        <v>10</v>
      </c>
      <c r="CS5" s="352">
        <v>10</v>
      </c>
      <c r="CT5" s="353">
        <f>IF(AND(CQ5="",CR5="",CS5=""),"",SUM(CQ5:CS5))</f>
        <v>30</v>
      </c>
      <c r="CU5" s="354">
        <v>20</v>
      </c>
      <c r="CV5" s="352"/>
      <c r="CW5" s="352"/>
      <c r="CX5" s="352">
        <v>70</v>
      </c>
      <c r="CY5" s="354">
        <v>50</v>
      </c>
      <c r="CZ5" s="355">
        <v>30</v>
      </c>
      <c r="DA5" s="356">
        <f>IF(AND(CU5="",CY5="",CZ5=""),"",SUM(CU5,CY5,CZ5))</f>
        <v>100</v>
      </c>
      <c r="DB5" s="357">
        <f t="shared" ref="DB5" si="18">COUNTIF(CQ5:CS5,"NA")*10</f>
        <v>0</v>
      </c>
      <c r="DC5" s="357">
        <f t="shared" ref="DC5:DC6" si="19">(COUNTIF(CQ5:CS5,"ML")*10)+(COUNTIF(CV5,"ML")*70)+(COUNTIF(CZ5,"ML")*100)</f>
        <v>0</v>
      </c>
      <c r="DD5" s="358" t="str">
        <f>IF(OR($B5="NSO",$B5=0),"",IF(AND(CQ5="",CR5="",CS5="",CV5="",CZ5=""),"",IF(AND(CR5="",CS5="",CV5="",CZ5=""),10-DB5-DC5,IF(AND(CS5="",CV5="",CZ5=""),20-DB5-DC5,IF(AND(CS5="",CZ5=""),90-DB5-DC5,IF(CZ5="",100-DB5-DC5,200-DB5-DC5))))))</f>
        <v/>
      </c>
      <c r="DE5" s="357" t="str">
        <f t="shared" ref="DE5" si="20">IF(AND(OR(CQ5="ab",CQ5="ml"),OR(CR5="ab",CR5="ml"),OR(CS5="ab",CS5="ml")),"AB",IF(AND(OR(CQ5="ab",CQ5="ml"),OR(CR5="ab",CR5="ml"),OR(CV5="ab",CV5="ml")),"AB",IF(AND(OR(CQ5="ab",CQ5="ml"),OR(CV5="ab",CV5="ml"),OR(CS5="ab",CS5="ml")),"AB",IF(AND(OR(CV5="ab",CV5="ml"),OR(CR5="ab",CR5="ml"),OR(CS5="ab",CS5="ml")),"AB",""))))</f>
        <v/>
      </c>
      <c r="DF5" s="357" t="str">
        <f>IF(OR($B5="NSO",$B5="",CZ5=""),"",IF(OR(DE5="AB",CZ5="ab"),"AB",IF(CZ5="ML","RE",IF(AND(DA5&gt;=36%*DD5,CZ5&gt;=20),"P",IF(AND(DA5&gt;=34%*DD5,DC5=0,CZ5&gt;=20),"G2",IF(AND(DA5&gt;=31%*DD5,DC5=0,CZ5&gt;=20),"G1",IF(DA5&gt;=25%*DD5,"S","F")))))))</f>
        <v/>
      </c>
      <c r="DG5" s="357" t="str">
        <f>IF(OR(DF5="",DF5=0,DF5="S",DF5="RE",DF5="F",DF5="AB"),DF5,IF(DA5&gt;=75%*DD5,"D",IF(DA5&gt;=60%*DD5,"I",IF(DA5&gt;=48%*DD5,"II",IF(DA5&gt;=36%*DD5,"III",DF5)))))</f>
        <v/>
      </c>
      <c r="DH5" s="357">
        <f>SUM(T5,S5,AH5,AI5,AZ5,BA5,BR5,BS5,CJ5,CK5,DB5,DC5)</f>
        <v>0</v>
      </c>
      <c r="DI5" s="360" t="s">
        <v>77</v>
      </c>
      <c r="DJ5" s="360" t="s">
        <v>78</v>
      </c>
      <c r="DK5" s="360" t="s">
        <v>178</v>
      </c>
      <c r="DL5" s="360" t="s">
        <v>180</v>
      </c>
      <c r="DM5" s="360" t="s">
        <v>179</v>
      </c>
      <c r="DN5" s="360" t="s">
        <v>181</v>
      </c>
      <c r="DO5" s="361" t="s">
        <v>17</v>
      </c>
      <c r="DP5" s="361" t="s">
        <v>79</v>
      </c>
      <c r="DQ5" s="361" t="s">
        <v>80</v>
      </c>
      <c r="DR5" s="361" t="s">
        <v>81</v>
      </c>
      <c r="DS5" s="361" t="s">
        <v>82</v>
      </c>
      <c r="DT5" s="750"/>
      <c r="DU5" s="362">
        <f>IF('Marks Entry'!BD7="","",'Marks Entry'!BD7)</f>
        <v>30</v>
      </c>
      <c r="DV5" s="362">
        <f>IF('Marks Entry'!BE7="","",'Marks Entry'!BE7)</f>
        <v>30</v>
      </c>
      <c r="DW5" s="362">
        <f>IF('Marks Entry'!BF7="","",'Marks Entry'!BF7)</f>
        <v>40</v>
      </c>
      <c r="DX5" s="362">
        <f>SUM(DU5:DW5)</f>
        <v>100</v>
      </c>
      <c r="DY5" s="730"/>
      <c r="DZ5" s="707"/>
      <c r="EA5" s="730"/>
      <c r="EB5" s="707"/>
      <c r="EC5" s="707"/>
      <c r="ED5" s="363">
        <v>1</v>
      </c>
      <c r="EE5" s="363">
        <v>2</v>
      </c>
      <c r="EF5" s="364">
        <v>3</v>
      </c>
      <c r="EG5" s="707"/>
      <c r="EH5" s="707"/>
      <c r="EI5" s="363">
        <v>1</v>
      </c>
      <c r="EJ5" s="363">
        <v>2</v>
      </c>
      <c r="EK5" s="364">
        <v>3</v>
      </c>
      <c r="EL5" s="707"/>
      <c r="EM5" s="707"/>
      <c r="EN5" s="363">
        <v>1</v>
      </c>
      <c r="EO5" s="363">
        <v>2</v>
      </c>
      <c r="EP5" s="364">
        <v>3</v>
      </c>
      <c r="EQ5" s="707"/>
      <c r="ER5" s="707"/>
      <c r="ES5" s="363">
        <v>1</v>
      </c>
      <c r="ET5" s="363">
        <v>2</v>
      </c>
      <c r="EU5" s="364">
        <v>3</v>
      </c>
      <c r="EV5" s="756"/>
      <c r="EW5" s="349"/>
      <c r="EX5" s="365">
        <v>324</v>
      </c>
      <c r="EY5" s="366">
        <v>310</v>
      </c>
      <c r="EZ5" s="689"/>
      <c r="FA5" s="689"/>
      <c r="FB5" s="689"/>
      <c r="FC5" s="689"/>
      <c r="FD5" s="727"/>
      <c r="FE5" s="486">
        <f>SUM(R5,AG5,AY5,BQ5,CI5)</f>
        <v>500</v>
      </c>
      <c r="FF5" s="367">
        <f>FE5*100/(500-DH5)</f>
        <v>100</v>
      </c>
      <c r="FG5" s="368"/>
      <c r="FH5" s="727"/>
      <c r="FI5" s="689"/>
    </row>
    <row r="6" spans="1:165" s="140" customFormat="1" ht="15.6" customHeight="1">
      <c r="A6" s="369">
        <v>1</v>
      </c>
      <c r="B6" s="370">
        <f>IF('Marks Entry'!B8="","",VALUE('Marks Entry'!B8))</f>
        <v>1101</v>
      </c>
      <c r="C6" s="371">
        <f>IF('Marks Entry'!C8="","",'Marks Entry'!C8)</f>
        <v>1</v>
      </c>
      <c r="D6" s="372" t="str">
        <f>IF('Marks Entry'!D8="","",'Marks Entry'!D8)</f>
        <v>10-04-2003</v>
      </c>
      <c r="E6" s="373" t="str">
        <f>IF('Marks Entry'!E8="","",'Marks Entry'!E8)</f>
        <v>AARTI</v>
      </c>
      <c r="F6" s="373" t="str">
        <f>IF('Marks Entry'!F8="","",'Marks Entry'!F8)</f>
        <v>MANGI LAL</v>
      </c>
      <c r="G6" s="373" t="str">
        <f>IF('Marks Entry'!G8="","",'Marks Entry'!G8)</f>
        <v>BHAGAVATI DEVI</v>
      </c>
      <c r="H6" s="352" t="str">
        <f>IF('Marks Entry'!H8="","",'Marks Entry'!H8)</f>
        <v>SC</v>
      </c>
      <c r="I6" s="352" t="str">
        <f>IF('Marks Entry'!I8="","",'Marks Entry'!I8)</f>
        <v>F</v>
      </c>
      <c r="J6" s="352">
        <f>IF('Marks Entry'!J8="","",'Marks Entry'!J8)</f>
        <v>10</v>
      </c>
      <c r="K6" s="352">
        <f>IF('Marks Entry'!K8="","",'Marks Entry'!K8)</f>
        <v>9</v>
      </c>
      <c r="L6" s="352">
        <f>IF('Marks Entry'!L8="","",'Marks Entry'!L8)</f>
        <v>10</v>
      </c>
      <c r="M6" s="353">
        <f>IF(AND(J6="",K6="",L6=""),"",SUM(J6:L6))</f>
        <v>29</v>
      </c>
      <c r="N6" s="374">
        <f>IF(AND($B6="NSO",$E6=""),"",IF(AND(M6="AB"),"AB",IF(AND(M6="ML"),"RE",IF(AND(M6=""),"",ROUNDUP(M6*20/30,0)))))</f>
        <v>20</v>
      </c>
      <c r="O6" s="352">
        <f>IF('Marks Entry'!M8="","",'Marks Entry'!M8)</f>
        <v>63</v>
      </c>
      <c r="P6" s="374">
        <f>IF(AND($B6="NSO",$E6="",O6=""),"",IF(AND(O6="AB"),"AB",IF(AND(O6="ML"),"RE",IF(AND(O6=""),"",ROUNDUP(O6*50/70,0)))))</f>
        <v>45</v>
      </c>
      <c r="Q6" s="371">
        <f>IF(AND($B6="NSO",$E6="",O6=""),"",IF(AND('Marks Entry'!N8="AB"),"AB",IF(AND('Marks Entry'!N8="ML"),"RE",IF('Marks Entry'!N8="","",ROUNDUP('Marks Entry'!N8*30/100,0)))))</f>
        <v>27</v>
      </c>
      <c r="R6" s="375">
        <f>IF(AND(N6="",P6="",Q6=""),"",SUM(N6,P6,Q6))</f>
        <v>92</v>
      </c>
      <c r="S6" s="357">
        <f>COUNTIF(J6:L6,"NA")*10</f>
        <v>0</v>
      </c>
      <c r="T6" s="357">
        <f t="shared" si="2"/>
        <v>0</v>
      </c>
      <c r="U6" s="358">
        <f>IF(AND($B6="NSO"),"nso",IF(AND(J6="",K6="",L6="",O6="",Q6=""),"",IF(AND(K6="",L6="",O6="",Q6=""),10-S6-T6,IF(AND(L6="",O6="",Q6=""),20-S6-T6,IF(AND(L6="",Q6=""),90-S6-T6,IF(Q6="",100-S6-T6,100-S6-T6))))))</f>
        <v>100</v>
      </c>
      <c r="V6" s="357" t="str">
        <f>IF(AND(OR(J6="ab",J6="ml"),OR(K6="ab",K6="ml"),OR(L6="ab",L6="ml")),"AB",IF(AND(OR(J6="ab",J6="ml"),OR(K6="ab",K6="ml"),OR(O6="ab",O6="ml")),"AB",IF(AND(OR(J6="ab",J6="ml"),OR(O6="ab",O6="ml"),OR(L6="ab",L6="ml")),"AB",IF(AND(OR(O6="ab",O6="ml"),OR(K6="ab",K6="ml"),OR(L6="ab",L6="ml")),"AB",""))))</f>
        <v/>
      </c>
      <c r="W6" s="357" t="str">
        <f>IF(OR($B6="NSO",$E6="",Q6=""),"",IF(AND(P6="AB",Q6="ab"),"AB",IF(Q6="ML","RE",IF(AND(R6&gt;=36%*U6),"P",IF(AND(R6&gt;=34%*U6,T6=0),"G2",IF(AND(R6&gt;=31%*U6,T6=0),"G1",IF(R6&lt;=30%*U6,"F","")))))))</f>
        <v>P</v>
      </c>
      <c r="X6" s="357" t="str">
        <f>IF(OR(W6="",W6=0,W6="S",W6="RE",W6="AB"),W6,IF(R6&gt;=75%*U6,"D",IF(R6&gt;=60%*U6,"I",IF(R6&gt;=48%*U6,"II",IF(R6&gt;=36%*U6,"III",IF(R6&gt;=0%*U6,"P",W6))))))</f>
        <v>D</v>
      </c>
      <c r="Y6" s="352">
        <f>IF('Marks Entry'!O8="","",'Marks Entry'!O8)</f>
        <v>4</v>
      </c>
      <c r="Z6" s="352">
        <f>IF('Marks Entry'!P8="","",'Marks Entry'!P8)</f>
        <v>7</v>
      </c>
      <c r="AA6" s="352">
        <f>IF('Marks Entry'!Q8="","",'Marks Entry'!Q8)</f>
        <v>8</v>
      </c>
      <c r="AB6" s="353">
        <f>IF(AND(Y6="",Z6="",AA6=""),"",SUM(Y6:AA6))</f>
        <v>19</v>
      </c>
      <c r="AC6" s="374">
        <f>IF(AND($B6="NSO",$E6="",AB6=""),"",IF(AND(AB6="AB"),"AB",IF(AND(AB6="ML"),"RE",IF(AND(AB6=""),"",ROUNDUP(AB6*20/30,0)))))</f>
        <v>13</v>
      </c>
      <c r="AD6" s="352">
        <f>IF('Marks Entry'!R8="","",'Marks Entry'!R8)</f>
        <v>51</v>
      </c>
      <c r="AE6" s="374">
        <f>IF(AND($B6="NSO",$E6="",AD6=""),"",IF(AND(AD6="AB"),"AB",IF(AND(AD6="ML"),"RE",IF(AND(AD6=""),"",ROUNDUP(AD6*50/70,0)))))</f>
        <v>37</v>
      </c>
      <c r="AF6" s="371">
        <f>IF(AND($B6="NSO",$E6=""),"",IF(AND('Marks Entry'!S8="AB"),"AB",IF(AND('Marks Entry'!S8="ML"),"RE",IF('Marks Entry'!S8="","",ROUNDUP('Marks Entry'!S8*30/100,0)))))</f>
        <v>9</v>
      </c>
      <c r="AG6" s="375">
        <f>IF(AND(AC6="",AE6="",AF6=""),"",SUM(AC6,AE6,AF6))</f>
        <v>59</v>
      </c>
      <c r="AH6" s="357">
        <f>COUNTIF(Y6:AA6,"NA")*10</f>
        <v>0</v>
      </c>
      <c r="AI6" s="357">
        <f t="shared" si="6"/>
        <v>0</v>
      </c>
      <c r="AJ6" s="358">
        <f>IF(AND($B6="NSO"),"nso",IF(AND(Y6="",Z6="",AA6="",AD6="",AF6=""),"",IF(AND(Z6="",AA6="",AD6="",AF6=""),10-AH6-AI6,IF(AND(AA6="",AD6="",AF6=""),20-AH6-AI6,IF(AND(AA6="",AF6=""),90-AH6-AI6,IF(AF6="",100-AH6-AI6,100-AH6-AI6))))))</f>
        <v>100</v>
      </c>
      <c r="AK6" s="357" t="str">
        <f>IF(AND(OR(Y6="ab",Y6="ml"),OR(Z6="ab",Z6="ml"),OR(AA6="ab",AA6="ml")),"AB",IF(AND(OR(Y6="ab",Y6="ml"),OR(Z6="ab",Z6="ml"),OR(AD6="ab",AD6="ml")),"AB",IF(AND(OR(Y6="ab",Y6="ml"),OR(AD6="ab",AD6="ml"),OR(AA6="ab",AA6="ml")),"AB",IF(AND(OR(AD6="ab",AD6="ml"),OR(Z6="ab",Z6="ml"),OR(AA6="ab",AA6="ml")),"AB",""))))</f>
        <v/>
      </c>
      <c r="AL6" s="357" t="str">
        <f>IF(OR($B6="NSO",$E6="",AF6=""),"",IF(AND(AE6="AB",AF6="ab"),"AB",IF(AF6="ML","RE",IF(AND(AG6&gt;=36%*AJ6),"P",IF(AND(AG6&gt;=34%*AJ6,AI6=0),"G2",IF(AND(AG6&gt;=31%*AJ6,AI6=0),"G1",IF(AG6&lt;=30%*AJ6,"F","")))))))</f>
        <v>P</v>
      </c>
      <c r="AM6" s="357" t="str">
        <f>IF(OR(AL6="",AL6=0,AL6="S",AL6="RE",AL6="AB"),AL6,IF(AG6&gt;=75%*AJ6,"D",IF(AG6&gt;=60%*AJ6,"I",IF(AG6&gt;=48%*AJ6,"II",IF(AG6&gt;=36%*AJ6,"III",IF(AG6&gt;=0%*AJ6,"P",AL6))))))</f>
        <v>II</v>
      </c>
      <c r="AN6" s="359">
        <f>IF('Marks Entry'!T8="","",'Marks Entry'!T8)</f>
        <v>1</v>
      </c>
      <c r="AO6" s="352">
        <f>IF('Marks Entry'!V8="","",'Marks Entry'!V8)</f>
        <v>8</v>
      </c>
      <c r="AP6" s="352">
        <f>IF('Marks Entry'!W8="","",'Marks Entry'!W8)</f>
        <v>7</v>
      </c>
      <c r="AQ6" s="352">
        <f>IF('Marks Entry'!X8="","",'Marks Entry'!X8)</f>
        <v>8</v>
      </c>
      <c r="AR6" s="353">
        <f>IF(AND(AO6="",AP6="",AQ6=""),"",SUM(AO6:AQ6))</f>
        <v>23</v>
      </c>
      <c r="AS6" s="374">
        <f>IF(AND($B6="NSO",$E6="",AR6=""),"",IF(AND(AR6="AB"),"AB",IF(AND(AR6="ML"),"RE",IF(AND(AR6=""),"",ROUNDUP(AR6*20/30,0)))))</f>
        <v>16</v>
      </c>
      <c r="AT6" s="352">
        <f>IF('Marks Entry'!Y8="","",'Marks Entry'!Y8)</f>
        <v>36</v>
      </c>
      <c r="AU6" s="352">
        <f>IF('Marks Entry'!Z8="","",'Marks Entry'!Z8)</f>
        <v>20</v>
      </c>
      <c r="AV6" s="352">
        <f>IF(AND(AT6="",AU6=""),"",IF(AND(AT6="AB",AU6="AB"),"AB",IF(AND(AT6="ML",AU6="ML"),"RE",SUM(AT6,AU6))))</f>
        <v>56</v>
      </c>
      <c r="AW6" s="374">
        <f>IF(AND($B6="NSO",$E6="",AV6=""),"",IF(AND(AV6="AB"),"AB",IF(AND(AV6="ML"),"RE",IF(AND(AV6=""),"",ROUNDUP(AV6*50/70,0)))))</f>
        <v>40</v>
      </c>
      <c r="AX6" s="371">
        <f>IF(AND($B6="NSO",$E6=""),"",IF(AND('Marks Entry'!AA8="AB",'Marks Entry'!AB8="AB"),"AB",IF(AND('Marks Entry'!AA8="ML",'Marks Entry'!AB8="ML"),"RE",IF('Marks Entry'!AA8="","",ROUNDUP(('Marks Entry'!AA8+'Marks Entry'!AB8)*30/100,0)))))</f>
        <v>30</v>
      </c>
      <c r="AY6" s="375">
        <f>IF(AND(AS6="",AW6="",AX6=""),"",SUM(AS6,AW6,AX6))</f>
        <v>86</v>
      </c>
      <c r="AZ6" s="357">
        <f>COUNTIF(AO6:AQ6,"NA")*10</f>
        <v>0</v>
      </c>
      <c r="BA6" s="357">
        <f t="shared" si="10"/>
        <v>0</v>
      </c>
      <c r="BB6" s="358">
        <f>IF(OR($B6="NSO",$B6=0),"",IF(AND(AO6="",AP6="",AQ6="",AT6="",AX6=""),"",IF(AND(AP6="",AQ6="",AT6="",AX6=""),10-AZ6-BA6,IF(AND(AQ6="",AT6="",AX6=""),20-AZ6-BA6,IF(AND(AQ6="",AX6=""),90-AZ6-BA6,IF(AX6="",100-AZ6-BA6,100-AZ6-BA6))))))</f>
        <v>100</v>
      </c>
      <c r="BC6" s="357" t="str">
        <f>IF(AND(OR(AO6="ab",AO6="ml"),OR(AP6="ab",AP6="ml"),OR(AQ6="ab",AQ6="ml")),"AB",IF(AND(OR(AO6="ab",AO6="ml"),OR(AP6="ab",AP6="ml"),OR(AT6="ab",AT6="ml")),"AB",IF(AND(OR(AO6="ab",AO6="ml"),OR(AT6="ab",AT6="ml"),OR(AQ6="ab",AQ6="ml")),"AB",IF(AND(OR(AT6="ab",AT6="ml"),OR(AP6="ab",AP6="ml"),OR(AQ6="ab",AQ6="ml")),"AB",""))))</f>
        <v/>
      </c>
      <c r="BD6" s="357" t="str">
        <f>IF(OR($B6="NSO",$E6="",AX6=""),"",IF(AND(AW6="AB",AX6="ab"),"AB",IF(AX6="ML","RE",IF(AND(AY6&gt;=36%*BB6),"P",IF(AND(AY6&gt;=34%*BB6,BA6=0),"G2",IF(AND(AY6&gt;=31%*BB6,BA6=0),"G1",IF(AY6&lt;=30%*BB6,"F","")))))))</f>
        <v>P</v>
      </c>
      <c r="BE6" s="357" t="str">
        <f>IF(OR(BD6="",BD6=0,BD6="S",BD6="RE",BD6="AB"),BD6,IF(AY6&gt;=75%*BB6,"D",IF(AY6&gt;=60%*BB6,"I",IF(AY6&gt;=48%*BB6,"II",IF(AY6&gt;=36%*BB6,"III",IF(AY6&gt;=0%*BB6,"P",BD6))))))</f>
        <v>D</v>
      </c>
      <c r="BF6" s="359">
        <f>IF('Marks Entry'!AC8="","",'Marks Entry'!AC8)</f>
        <v>1</v>
      </c>
      <c r="BG6" s="352">
        <f>IF('Marks Entry'!AE8="","",'Marks Entry'!AE8)</f>
        <v>8</v>
      </c>
      <c r="BH6" s="352">
        <f>IF('Marks Entry'!AF8="","",'Marks Entry'!AF8)</f>
        <v>9</v>
      </c>
      <c r="BI6" s="352">
        <f>IF('Marks Entry'!AG8="","",'Marks Entry'!AG8)</f>
        <v>10</v>
      </c>
      <c r="BJ6" s="353">
        <f>IF(AND(BG6="",BH6="",BI6=""),"",SUM(BG6:BI6))</f>
        <v>27</v>
      </c>
      <c r="BK6" s="374">
        <f>IF(AND($E6="NSO",$E6="",BJ6=""),"",IF(AND(BJ6="AB"),"AB",IF(AND(BJ6="ML"),"RE",IF(AND(BJ6=""),"",ROUNDUP(BJ6*20/30,0)))))</f>
        <v>18</v>
      </c>
      <c r="BL6" s="352">
        <f>IF('Marks Entry'!AH8="","",'Marks Entry'!AH8)</f>
        <v>46</v>
      </c>
      <c r="BM6" s="352">
        <f>IF('Marks Entry'!AI8="","",'Marks Entry'!AI8)</f>
        <v>20</v>
      </c>
      <c r="BN6" s="352">
        <f>IF(AND(BL6="",BM6=""),"",IF(AND(BL6="AB",BM6="AB"),"AB",IF(AND(BL6="ML",BM6="ML"),"RE",SUM(BL6,BM6))))</f>
        <v>66</v>
      </c>
      <c r="BO6" s="374">
        <f>IF(AND($E6="NSO",$E6="",BN6=""),"",IF(AND(BN6="AB"),"AB",IF(AND(BN6="ML"),"RE",IF(AND(BN6=""),"",ROUNDUP(BN6*50/70,0)))))</f>
        <v>48</v>
      </c>
      <c r="BP6" s="371">
        <f>IF(AND($B6="NSO",$E6=""),"",IF(AND('Marks Entry'!AJ8="AB",'Marks Entry'!AK8="AB"),"AB",IF(AND('Marks Entry'!AJ8="ML",'Marks Entry'!AK8="ML"),"RE",IF('Marks Entry'!AJ8="","",ROUNDUP(('Marks Entry'!AJ8+'Marks Entry'!AK8)*30/100,0)))))</f>
        <v>30</v>
      </c>
      <c r="BQ6" s="375">
        <f>IF(AND(BK6="",BO6="",BP6=""),"",SUM(BK6,BO6,BP6))</f>
        <v>96</v>
      </c>
      <c r="BR6" s="357">
        <f>COUNTIF(BG6:BI6,"NA")*10</f>
        <v>0</v>
      </c>
      <c r="BS6" s="357">
        <f t="shared" si="13"/>
        <v>0</v>
      </c>
      <c r="BT6" s="358">
        <f>IF(OR($B6="NSO",$B6=0),"",IF(AND(BG6="",BH6="",BI6="",BL6="",BP6=""),"",IF(AND(BH6="",BI6="",BL6="",BP6=""),10-BR6-BS6,IF(AND(BI6="",BL6="",BP6=""),20-BR6-BS6,IF(AND(BI6="",BP6=""),90-BR6-BS6,IF(BP6="",100-BR6-BS6,100-BR6-BS6))))))</f>
        <v>100</v>
      </c>
      <c r="BU6" s="357" t="str">
        <f>IF(AND(OR(BG6="ab",BG6="ml"),OR(BH6="ab",BH6="ml"),OR(BI6="ab",BI6="ml")),"AB",IF(AND(OR(BG6="ab",BG6="ml"),OR(BH6="ab",BH6="ml"),OR(BL6="ab",BL6="ml")),"AB",IF(AND(OR(BG6="ab",BG6="ml"),OR(BL6="ab",BL6="ml"),OR(BI6="ab",BI6="ml")),"AB",IF(AND(OR(BL6="ab",BL6="ml"),OR(BH6="ab",BH6="ml"),OR(BI6="ab",BI6="ml")),"AB",""))))</f>
        <v/>
      </c>
      <c r="BV6" s="357" t="str">
        <f>IF(OR($B6="NSO",$E6="",BP6=""),"",IF(AND(BO6="AB",BP6="ab"),"AB",IF(BP6="ML","RE",IF(AND(BQ6&gt;=36%*BT6),"P",IF(AND(BQ6&gt;=34%*BT6,BS6=0),"G2",IF(AND(BQ6&gt;=31%*BT6,BS6=0),"G1",IF(BQ6&lt;=30%*BT6,"F","")))))))</f>
        <v>P</v>
      </c>
      <c r="BW6" s="357" t="str">
        <f>IF(OR(BV6="",BV6=0,BV6="S",BV6="RE",BV6="AB"),BV6,IF(BQ6&gt;=75%*BT6,"D",IF(BQ6&gt;=60%*BT6,"I",IF(BQ6&gt;=48%*BT6,"II",IF(BQ6&gt;=36%*BT6,"III",IF(BQ6&gt;=0%*BT6,"P",BV6))))))</f>
        <v>D</v>
      </c>
      <c r="BX6" s="359">
        <f>IF('Marks Entry'!AL8="","",'Marks Entry'!AL8)</f>
        <v>1</v>
      </c>
      <c r="BY6" s="352">
        <f>IF('Marks Entry'!AN8="","",'Marks Entry'!AN8)</f>
        <v>4</v>
      </c>
      <c r="BZ6" s="352">
        <f>IF('Marks Entry'!AO8="","",'Marks Entry'!AO8)</f>
        <v>4</v>
      </c>
      <c r="CA6" s="352">
        <f>IF('Marks Entry'!AP8="","",'Marks Entry'!AP8)</f>
        <v>6</v>
      </c>
      <c r="CB6" s="353">
        <f>IF(AND(BY6="",BZ6="",CA6=""),"",SUM(BY6:CA6))</f>
        <v>14</v>
      </c>
      <c r="CC6" s="374">
        <f>IF(AND($E6="NSO",$E6="",CB6=""),"",IF(AND(CB6="AB"),"AB",IF(AND(CB6="ML"),"RE",IF(AND(CB6=""),"",ROUNDUP(CB6*20/30,0)))))</f>
        <v>10</v>
      </c>
      <c r="CD6" s="352">
        <f>IF('Marks Entry'!AQ8="","",'Marks Entry'!AQ8)</f>
        <v>45</v>
      </c>
      <c r="CE6" s="352">
        <f>IF('Marks Entry'!AR8="","",'Marks Entry'!AR8)</f>
        <v>20</v>
      </c>
      <c r="CF6" s="352">
        <f>IF(AND(CD6="",CE6=""),"",IF(AND(CD6="AB",CE6="AB"),"AB",IF(AND(CD6="ML",CE6="ML"),"RE",SUM(CD6,CE6))))</f>
        <v>65</v>
      </c>
      <c r="CG6" s="374">
        <f>IF(AND($E6="NSO",$E6="",CF6=""),"",IF(AND(CF6="AB"),"AB",IF(AND(CF6="ML"),"RE",IF(AND(CF6=""),"",ROUNDUP(CF6*50/70,0)))))</f>
        <v>47</v>
      </c>
      <c r="CH6" s="371">
        <f>IF(AND($B6="NSO",$E6=""),"",IF(AND('Marks Entry'!AS8="AB",'Marks Entry'!AT8="AB"),"AB",IF(AND('Marks Entry'!AS8="ML",'Marks Entry'!AT8="ML"),"RE",IF('Marks Entry'!AS8="","",ROUNDUP(('Marks Entry'!AS8+'Marks Entry'!AT8)*30/100,0)))))</f>
        <v>30</v>
      </c>
      <c r="CI6" s="375">
        <f>IF(AND(CC6="",CG6="",CH6=""),"",SUM(CC6,CG6,CH6))</f>
        <v>87</v>
      </c>
      <c r="CJ6" s="357">
        <f>COUNTIF(BY6:CA6,"NA")*10</f>
        <v>0</v>
      </c>
      <c r="CK6" s="357">
        <f t="shared" si="16"/>
        <v>0</v>
      </c>
      <c r="CL6" s="358">
        <f>IF(OR($B6="NSO",$B6=0),"",IF(AND(BY6="",BZ6="",CA6="",CD6="",CH6=""),"",IF(AND(BZ6="",CA6="",CD6="",CH6=""),10-CJ6-CK6,IF(AND(CA6="",CD6="",CH6=""),20-CJ6-CK6,IF(AND(CA6="",CH6=""),90-CJ6-CK6,IF(CH6="",100-CJ6-CK6,100-CJ6-CK6))))))</f>
        <v>100</v>
      </c>
      <c r="CM6" s="357" t="str">
        <f>IF(AND(OR(BY6="ab",BY6="ml"),OR(BZ6="ab",BZ6="ml"),OR(CA6="ab",CA6="ml")),"AB",IF(AND(OR(BY6="ab",BY6="ml"),OR(BZ6="ab",BZ6="ml"),OR(CD6="ab",CD6="ml")),"AB",IF(AND(OR(BY6="ab",BY6="ml"),OR(CD6="ab",CD6="ml"),OR(CA6="ab",CA6="ml")),"AB",IF(AND(OR(CD6="ab",CD6="ml"),OR(BZ6="ab",BZ6="ml"),OR(CA6="ab",CA6="ml")),"AB",""))))</f>
        <v/>
      </c>
      <c r="CN6" s="357" t="str">
        <f>IF(OR($B6="NSO",$E6="",CH6=""),"",IF(AND(CG6="AB",CH6="ab"),"AB",IF(CH6="ML","RE",IF(AND(CI6&gt;=36%*CL6),"P",IF(AND(CI6&gt;=34%*CL6,CK6=0),"G2",IF(AND(CI6&gt;=31%*CL6,CK6=0),"G1",IF(CI6&lt;=30%*CL6,"F","")))))))</f>
        <v>P</v>
      </c>
      <c r="CO6" s="357" t="str">
        <f>IF(OR(CN6="",CN6=0,CN6="S",CN6="RE",CN6="AB"),CN6,IF(CI6&gt;=75%*CL6,"D",IF(CI6&gt;=60%*CL6,"I",IF(CI6&gt;=48%*CL6,"II",IF(CI6&gt;=36%*CL6,"III",IF(CI6&gt;=0%*CL6,"P",CN6))))))</f>
        <v>D</v>
      </c>
      <c r="CP6" s="359">
        <f>IF('Marks Entry'!AU8="","",'Marks Entry'!AU8)</f>
        <v>1</v>
      </c>
      <c r="CQ6" s="352">
        <f>IF('Marks Entry'!AW8="","",'Marks Entry'!AW8)</f>
        <v>9</v>
      </c>
      <c r="CR6" s="352">
        <f>IF('Marks Entry'!AX8="","",'Marks Entry'!AX8)</f>
        <v>7</v>
      </c>
      <c r="CS6" s="352">
        <f>IF('Marks Entry'!AY8="","",'Marks Entry'!AY8)</f>
        <v>9</v>
      </c>
      <c r="CT6" s="353">
        <f>IF(AND(CQ6="",CR6="",CS6=""),"",SUM(CQ6:CS6))</f>
        <v>25</v>
      </c>
      <c r="CU6" s="374">
        <f>IF(AND($E6="NSO",$E6="",CT6=""),"",IF(AND(CT6="AB"),"AB",IF(AND(CT6="ML"),"RE",IF(AND(CT6=""),"",ROUNDUP(CT6*20/30,0)))))</f>
        <v>17</v>
      </c>
      <c r="CV6" s="352">
        <f>IF('Marks Entry'!AZ8="","",'Marks Entry'!AZ8)</f>
        <v>70</v>
      </c>
      <c r="CW6" s="352" t="str">
        <f>IF('Marks Entry'!BA8="","",'Marks Entry'!BA8)</f>
        <v/>
      </c>
      <c r="CX6" s="352">
        <f>IF(AND(CV6="",CW6=""),"",IF(AND(CV6="AB",CW6="AB"),"AB",IF(AND(CV6="ML",CW6="ML"),"RE",SUM(CV6,CW6))))</f>
        <v>70</v>
      </c>
      <c r="CY6" s="374">
        <f>IF(AND($E6="NSO",$E6="",CX6=""),"",IF(AND(CX6="AB"),"AB",IF(AND(CX6="ML"),"RE",IF(AND(CX6=""),"",ROUNDUP(CX6*50/70,0)))))</f>
        <v>50</v>
      </c>
      <c r="CZ6" s="371">
        <f>IF(AND($B6="NSO",$E6=""),"",IF(AND('Marks Entry'!BB8="AB",'Marks Entry'!BC8="AB"),"AB",IF(AND('Marks Entry'!BB8="ML",'Marks Entry'!BC8="ML"),"RE",IF('Marks Entry'!BB8="","",ROUNDUP(('Marks Entry'!BB8+'Marks Entry'!BC8)*30/100,0)))))</f>
        <v>30</v>
      </c>
      <c r="DA6" s="375">
        <f>IF(AND(CU6="",CY6="",CZ6=""),"",SUM(CU6,CY6,CZ6))</f>
        <v>97</v>
      </c>
      <c r="DB6" s="357">
        <f>COUNTIF(CQ6:CS6,"NA")*10</f>
        <v>0</v>
      </c>
      <c r="DC6" s="357">
        <f t="shared" si="19"/>
        <v>0</v>
      </c>
      <c r="DD6" s="358">
        <f>IF(OR($B6="NSO",$B6=0),"",IF(AND(CQ6="",CR6="",CS6="",CV6="",CZ6=""),"",IF(AND(CR6="",CS6="",CV6="",CZ6=""),10-DB6-DC6,IF(AND(CS6="",CV6="",CZ6=""),20-DB6-DC6,IF(AND(CS6="",CZ6=""),90-DB6-DC6,IF(CZ6="",100-DB6-DC6,100-DB6-DC6))))))</f>
        <v>100</v>
      </c>
      <c r="DE6" s="357" t="str">
        <f>IF(AND(OR(CQ6="ab",CQ6="ml"),OR(CR6="ab",CR6="ml"),OR(CS6="ab",CS6="ml")),"AB",IF(AND(OR(CQ6="ab",CQ6="ml"),OR(CR6="ab",CR6="ml"),OR(CV6="ab",CV6="ml")),"AB",IF(AND(OR(CQ6="ab",CQ6="ml"),OR(CV6="ab",CV6="ml"),OR(CS6="ab",CS6="ml")),"AB",IF(AND(OR(CV6="ab",CV6="ml"),OR(CR6="ab",CR6="ml"),OR(CS6="ab",CS6="ml")),"AB",""))))</f>
        <v/>
      </c>
      <c r="DF6" s="357" t="str">
        <f>IF(OR($B6="NSO",$E6="",CZ6=""),"",IF(AND(CY6="AB",CZ6="ab"),"AB",IF(CZ6="ML","RE",IF(AND(DA6&gt;=36%*DD6),"P",IF(AND(DA6&gt;=34%*DD6,DC6=0),"G2",IF(AND(DA6&gt;=31%*DD6,DC6=0),"G1",IF(DA6&lt;=30%*DD6,"F","")))))))</f>
        <v>P</v>
      </c>
      <c r="DG6" s="357" t="str">
        <f>IF(OR(DF6="",DF6=0,DF6="S",DF6="RE",DF6="AB"),DF6,IF(DA6&gt;=75%*DD6,"D",IF(DA6&gt;=60%*DD6,"I",IF(DA6&gt;=48%*DD6,"II",IF(DA6&gt;=36%*DD6,"III",IF(DA6&gt;=0%*DD6,"P",DF6))))))</f>
        <v>D</v>
      </c>
      <c r="DH6" s="357">
        <f>SUM(T6,S6,AH6,AI6,AZ6,BA6,BR6,BS6,CJ6,CK6,DB6,DC6)</f>
        <v>0</v>
      </c>
      <c r="DI6" s="376" t="str">
        <f>X6</f>
        <v>D</v>
      </c>
      <c r="DJ6" s="376" t="str">
        <f>AM6</f>
        <v>II</v>
      </c>
      <c r="DK6" s="376" t="str">
        <f>BE6</f>
        <v>D</v>
      </c>
      <c r="DL6" s="376" t="str">
        <f>BW6</f>
        <v>D</v>
      </c>
      <c r="DM6" s="376" t="str">
        <f>CO6</f>
        <v>D</v>
      </c>
      <c r="DN6" s="376" t="str">
        <f>DG6</f>
        <v>D</v>
      </c>
      <c r="DO6" s="361">
        <f>COUNTIF(DI6:DN6,"F")</f>
        <v>0</v>
      </c>
      <c r="DP6" s="361">
        <f>COUNTIF(DI6:DN6,"S")</f>
        <v>0</v>
      </c>
      <c r="DQ6" s="361">
        <f>COUNTIF(DI6:DN6,"G1")</f>
        <v>0</v>
      </c>
      <c r="DR6" s="361">
        <f>COUNTIF(DI6:DN6,"G2")</f>
        <v>0</v>
      </c>
      <c r="DS6" s="361">
        <f>COUNTIF(DI6:DN6,"RE")+COUNTIF(DI6:DN6,"REP")+COUNTIF(DI6:DN6,"AB")</f>
        <v>0</v>
      </c>
      <c r="DT6" s="377" t="str">
        <f>IF(B6="NSO","NSO",IF(OR(E6="",E6=0,Q6="",AF6="",AX6="",BP6="",CH6=""),"",IF(OR(DO6&gt;0,(DP6+DQ6+DR6)&gt;2),"FAIL",IF(DS6&gt;0,"RE-EXAM.",IF(OR(DP6&gt;0,DQ6&gt;1),"RE-EXAM.",IF(AND(DQ6&gt;0,DR6&gt;0),"SUPPL.",IF((DQ6+DR6)&gt;0,"PASS BY GRACE","PASS")))))))</f>
        <v>PASS</v>
      </c>
      <c r="DU6" s="364">
        <f>IF('Marks Entry'!BD8="","",'Marks Entry'!BD8)</f>
        <v>21</v>
      </c>
      <c r="DV6" s="364">
        <f>IF('Marks Entry'!BE8="","",'Marks Entry'!BE8)</f>
        <v>21</v>
      </c>
      <c r="DW6" s="364">
        <f>IF('Marks Entry'!BF8="","",'Marks Entry'!BF8)</f>
        <v>21</v>
      </c>
      <c r="DX6" s="378">
        <f>IF(AND(DU6="",DV6="",DW6=""),"",SUM(DU6:DW6))</f>
        <v>63</v>
      </c>
      <c r="DY6" s="352" t="str">
        <f>IF(AND(DT6="FAIL",(OR(DI6="G1",DI6="G2",DI6="S",DI6="RE"))),"F",IF(AND(DT6="RE-EXAM.",(OR(DI6="G1",DI6="G2",DI6="S"))),"S",IF(AND(DT6="SUPPL.",(OR(DI6="G1",DI6="G2"))),"S",IF(AND(DT6="PASS BY GRACE",(OR(DI6="G1",DI6="G2"))),"G",DI6))))</f>
        <v>D</v>
      </c>
      <c r="DZ6" s="379" t="str">
        <f t="shared" ref="DZ6" si="21">IF(DY6="G",ROUNDUP(36%*U6-R6,0),"")</f>
        <v/>
      </c>
      <c r="EA6" s="352" t="str">
        <f>IF(AND(DT6="FAIL",(OR(DJ6="G1",DJ6="G2",DJ6="S",DJ6="RE"))),"F",IF(AND(DT6="RE-EXAM.",(OR(DJ6="G1",DJ6="G2",DJ6="S"))),"S",IF(AND(DT6="SUPPL.",(OR(DJ6="G1",DJ6="G2"))),"S",IF(AND(DT6="PASS BY GRACE",(OR(DJ6="G1",DJ6="G2"))),"G",DJ6))))</f>
        <v>II</v>
      </c>
      <c r="EB6" s="379" t="str">
        <f t="shared" ref="EB6" si="22">IF(EA6="G",ROUNDUP(36%*AK6-AH6,0),"")</f>
        <v/>
      </c>
      <c r="EC6" s="352" t="str">
        <f>IF(AND(DT6="FAIL",(OR(DK6="G1",DK6="G2",DK6="S",DK6="RE"))),"F",IF(AND(DT6="RE-EXAM.",(OR(DK6="G1",DK6="G2",DK6="S"))),"S",IF(AND(DT6="SUPPL.",(OR(DK6="G1",DK6="G2"))),"S",IF(AND(DT6="PASS BY GRACE",(OR(DK6="G1",DK6="G2"))),"G",DK6))))</f>
        <v>D</v>
      </c>
      <c r="ED6" s="352" t="str">
        <f>IF(AN6=1,EC6,"")</f>
        <v>D</v>
      </c>
      <c r="EE6" s="352" t="str">
        <f>IF(AN6=2,EC6,"")</f>
        <v/>
      </c>
      <c r="EF6" s="380" t="str">
        <f>IF(AN6=3,EC6,"")</f>
        <v/>
      </c>
      <c r="EG6" s="379" t="str">
        <f>IF(EC6="G",ROUNDUP(36%*AO6-AK6,0),"")</f>
        <v/>
      </c>
      <c r="EH6" s="352" t="str">
        <f>IF(AND(DT6="FAIL",(OR(DL6="G1",DL6="G2",DL6="S",DL6="RE"))),"F",IF(AND(DT6="RE-EXAM.",(OR(DL6="G1",DL6="G2",DL6="S"))),"S",IF(AND(DT6="SUPPL.",(OR(DL6="G1",DL6="G2"))),"S",IF(AND(DT6="PASS BY GRACE",(OR(DL6="G1",DL6="G2"))),"G",DL6))))</f>
        <v>D</v>
      </c>
      <c r="EI6" s="352" t="str">
        <f>IF(BF6=1,EH6,"")</f>
        <v>D</v>
      </c>
      <c r="EJ6" s="352" t="str">
        <f>IF(BF6=2,EH6,"")</f>
        <v/>
      </c>
      <c r="EK6" s="352" t="str">
        <f>IF(BF6=3,EH6,"")</f>
        <v/>
      </c>
      <c r="EL6" s="379" t="str">
        <f>IF(EH6="G",ROUNDUP(36%*AR6-AO6,0),"")</f>
        <v/>
      </c>
      <c r="EM6" s="352" t="str">
        <f>IF(AND(DT6="FAIL",(OR(DM6="G1",DM6="G2",DM6="S",DM6="RE"))),"F",IF(AND(DT6="RE-EXAM.",(OR(DM6="G1",DM6="G2",DM6="S"))),"S",IF(AND(DT6="SUPPL.",(OR(DM6="G1",DM6="G2"))),"S",IF(AND(DT6="PASS BY GRACE",(OR(DM6="G1",DM6="G2"))),"G",DM6))))</f>
        <v>D</v>
      </c>
      <c r="EN6" s="352" t="str">
        <f>IF(BX6=1,EM6,"")</f>
        <v>D</v>
      </c>
      <c r="EO6" s="352" t="str">
        <f>IF(BX6=2,EM6,"")</f>
        <v/>
      </c>
      <c r="EP6" s="352" t="str">
        <f>IF(BX6=3,EM6,"")</f>
        <v/>
      </c>
      <c r="EQ6" s="379" t="str">
        <f>IF(EM6="G",ROUNDUP(36%*AW6-AR6,0),"")</f>
        <v/>
      </c>
      <c r="ER6" s="352" t="str">
        <f>IF(AND(DT6="FAIL",(OR(DN6="G1",DN6="G2",DN6="S",DN6="RE"))),"F",IF(AND(DT6="RE-EXAM.",(OR(DN6="G1",DN6="G2",DN6="S"))),"S",IF(AND(DT6="SUPPL.",(OR(DN6="G1",DN6="G2"))),"S",IF(AND(DT6="PASS BY GRACE",(OR(DN6="G1",DN6="G2"))),"G",DN6))))</f>
        <v>D</v>
      </c>
      <c r="ES6" s="352" t="str">
        <f>IF(CP6=1,ER6,"")</f>
        <v>D</v>
      </c>
      <c r="ET6" s="352" t="str">
        <f>IF(CP6=2,ER6,"")</f>
        <v/>
      </c>
      <c r="EU6" s="352" t="str">
        <f>IF(CP6=3,ER6,"")</f>
        <v/>
      </c>
      <c r="EV6" s="379" t="str">
        <f t="shared" ref="EV6" si="23">IF(ER6="G",ROUNDUP(36%*AZ6-AW6,0),"")</f>
        <v/>
      </c>
      <c r="EW6" s="379" t="str">
        <f>IF(OR(DX6="",DX6=0,DX6="S",DX6="RE",DX6="AB"),"",IF(DX6&gt;=75%*$DX$5,"D",IF(DX6&gt;=60%*$DX$5,"I",IF(DX6&gt;=48%*$DX$5,"II",IF(DX6&gt;=36%*$DX$5,"III",IF(DX6&gt;=0%*$DX$5,"P",""))))))</f>
        <v>I</v>
      </c>
      <c r="EX6" s="381">
        <f>IF('Student DATA Entry'!I3="","",'Student DATA Entry'!I3)</f>
        <v>324</v>
      </c>
      <c r="EY6" s="382">
        <f>IF('Student DATA Entry'!J3="","",'Student DATA Entry'!J3)</f>
        <v>310</v>
      </c>
      <c r="EZ6" s="368" t="str">
        <f t="shared" ref="EZ6" si="24">CONCATENATE(IF(DY6="F",$DY$4,"")," ",IF(EA6="F",$EA$4,"")," ",IF(EC6="F",$EC$4,"")," ",IF(EH6="F",$EH$4,"")," ",IF(EM6="F",$EM$4,"")," ",IF(ER6="F",$ER$4,"")," ")</f>
        <v xml:space="preserve">      </v>
      </c>
      <c r="FA6" s="368" t="str">
        <f t="shared" ref="FA6" si="25">CONCATENATE(IF(DY6="S",$DY$4,"")," ",IF(EA6="S",$EA$4,"")," ",IF(EC6="S",$EC$4,"")," ",IF(EH6="S",$EH$4,"")," ",IF(EM6="S",$EM$4,"")," ",IF(ER6="S",$ER$4,"")," ")</f>
        <v xml:space="preserve">      </v>
      </c>
      <c r="FB6" s="368" t="str">
        <f t="shared" ref="FB6" si="26">CONCATENATE(IF(DY6="G",$DY$4,"")," ",IF(EA6="G",$EA$4,"")," ",IF(EC6="G",$EC$4,"")," ",IF(EH6="G",$EH$4,"")," ",IF(EM6="G",$EM$4,"")," ",IF(ER6="G",$ER$4,"")," ")</f>
        <v xml:space="preserve">      </v>
      </c>
      <c r="FC6" s="368" t="str">
        <f>CONCATENATE(IF(DY6="D",$DY$4,"")," ",IF(EA6="D",$EA$4,"")," ",IF(ED6="D",$ED$4,"")," ",IF(EE6="D",$EE$4,"")," ",IF(EF6="D",$EF$4,"")," ",IF(EI6="D",$EI$4,"")," ",IF(EJ6="D",$EJ$4,"")," ",IF(EK6="D",$EK$4,"")," ",IF(EN6="D",$EN$4,"")," ",IF(EO6="D",$EO$4,"")," ",IF(EP6="D",$EP$4,"")," ",IF(ET6="D",$ET$4,"")," ",IF(EU6="D",$EU$4,"")," ",IF(ES6="D",$ES$4,"")," ")</f>
        <v xml:space="preserve">HINDI  POLITICAL SCIENCE   HISTORY   GEOGRAPHY     MATHEMATICS </v>
      </c>
      <c r="FD6" s="368" t="str">
        <f>IF(E6=""," ",IF(OR(B6="",B6="NSO")," ","Promoted to Class 12th"))</f>
        <v>Promoted to Class 12th</v>
      </c>
      <c r="FE6" s="383">
        <f>IF(AND(FD6=""),"",IF(AND(R6="",AG6="",AY6="",BQ6="",CI6=""),"",SUM(R6,AG6,AY6,BQ6,CI6)))</f>
        <v>420</v>
      </c>
      <c r="FF6" s="384">
        <f>IF(FE6="","",FE6*100/($FE$5-DH6))</f>
        <v>84</v>
      </c>
      <c r="FG6" s="385" t="str">
        <f>IF(B6="NSO","NSO",IF(FF6="","",IF(AND(FF6&gt;=60,(FD6="Promoted to Class 12th")),"I",IF(AND(FF6&gt;=60,(FD6="Promoted to Class 12th")),"I",IF(AND(FF6&gt;=48,(FD6="Promoted to Class 12th")),"II",IF(AND(FF6&gt;=48,(FD6="Promoted to Class 12th")),"II",IF(AND(FF6&gt;=36,(FD6="Promoted to Class 12th")),"III",IF(AND(FF6&gt;=0,(FD6="Promoted to Class 12th")),"P",""))))))))</f>
        <v>I</v>
      </c>
      <c r="FH6" s="386">
        <f>IF(FF6="","",SUMPRODUCT((FF6&lt;FF$6:FF$105)/COUNTIF(FF$6:FF$105,FF$6:FF$105)))</f>
        <v>1.9999999999999964</v>
      </c>
      <c r="FI6" s="364" t="str">
        <f>IF(FG6="P","Promoted","")</f>
        <v/>
      </c>
    </row>
    <row r="7" spans="1:165" s="140" customFormat="1" ht="15.6" customHeight="1">
      <c r="A7" s="369">
        <v>2</v>
      </c>
      <c r="B7" s="370">
        <f>IF('Marks Entry'!B9="","",VALUE('Marks Entry'!B9))</f>
        <v>1102</v>
      </c>
      <c r="C7" s="371">
        <f>IF('Marks Entry'!C9="","",'Marks Entry'!C9)</f>
        <v>107</v>
      </c>
      <c r="D7" s="372" t="str">
        <f>IF('Marks Entry'!D9="","",'Marks Entry'!D9)</f>
        <v>11-03-2005</v>
      </c>
      <c r="E7" s="373" t="str">
        <f>IF('Marks Entry'!E9="","",'Marks Entry'!E9)</f>
        <v>ANJU CHOUDHARY</v>
      </c>
      <c r="F7" s="373" t="str">
        <f>IF('Marks Entry'!F9="","",'Marks Entry'!F9)</f>
        <v>FUA RAM</v>
      </c>
      <c r="G7" s="373" t="str">
        <f>IF('Marks Entry'!G9="","",'Marks Entry'!G9)</f>
        <v>CHAMPA DEVI</v>
      </c>
      <c r="H7" s="352" t="str">
        <f>IF('Marks Entry'!H9="","",'Marks Entry'!H9)</f>
        <v>OBC</v>
      </c>
      <c r="I7" s="352" t="str">
        <f>IF('Marks Entry'!I9="","",'Marks Entry'!I9)</f>
        <v>F</v>
      </c>
      <c r="J7" s="352">
        <f>IF('Marks Entry'!J9="","",'Marks Entry'!J9)</f>
        <v>8</v>
      </c>
      <c r="K7" s="352">
        <f>IF('Marks Entry'!K9="","",'Marks Entry'!K9)</f>
        <v>9</v>
      </c>
      <c r="L7" s="352">
        <f>IF('Marks Entry'!L9="","",'Marks Entry'!L9)</f>
        <v>10</v>
      </c>
      <c r="M7" s="353">
        <f t="shared" ref="M7:M70" si="27">IF(AND(J7="",K7="",L7=""),"",SUM(J7:L7))</f>
        <v>27</v>
      </c>
      <c r="N7" s="374">
        <f t="shared" ref="N7:N70" si="28">IF(AND($B7="NSO",$E7=""),"",IF(AND(M7="AB"),"AB",IF(AND(M7="ML"),"RE",IF(AND(M7=""),"",ROUNDUP(M7*20/30,0)))))</f>
        <v>18</v>
      </c>
      <c r="O7" s="352">
        <f>IF('Marks Entry'!M9="","",'Marks Entry'!M9)</f>
        <v>64</v>
      </c>
      <c r="P7" s="374">
        <f t="shared" ref="P7:P70" si="29">IF(AND($B7="NSO",$E7="",O7=""),"",IF(AND(O7="AB"),"AB",IF(AND(O7="ML"),"RE",IF(AND(O7=""),"",ROUNDUP(O7*50/70,0)))))</f>
        <v>46</v>
      </c>
      <c r="Q7" s="371">
        <f>IF(AND($B7="NSO",$E7="",O7=""),"",IF(AND('Marks Entry'!N9="AB"),"AB",IF(AND('Marks Entry'!N9="ML"),"RE",IF('Marks Entry'!N9="","",ROUNDUP('Marks Entry'!N9*30/100,0)))))</f>
        <v>24</v>
      </c>
      <c r="R7" s="375">
        <f t="shared" ref="R7:R70" si="30">IF(AND(N7="",P7="",Q7=""),"",SUM(N7,P7,Q7))</f>
        <v>88</v>
      </c>
      <c r="S7" s="357">
        <f t="shared" ref="S7:S70" si="31">COUNTIF(J7:L7,"NA")*10</f>
        <v>0</v>
      </c>
      <c r="T7" s="357">
        <f t="shared" ref="T7:T70" si="32">(COUNTIF(J7:L7,"ML")*10)+(COUNTIF(O7,"ML")*70)+(COUNTIF(Q7,"ML")*100)</f>
        <v>0</v>
      </c>
      <c r="U7" s="358">
        <f t="shared" ref="U7:U70" si="33">IF(AND($B7="NSO"),"nso",IF(AND(J7="",K7="",L7="",O7="",Q7=""),"",IF(AND(K7="",L7="",O7="",Q7=""),10-S7-T7,IF(AND(L7="",O7="",Q7=""),20-S7-T7,IF(AND(L7="",Q7=""),90-S7-T7,IF(Q7="",100-S7-T7,100-S7-T7))))))</f>
        <v>100</v>
      </c>
      <c r="V7" s="357" t="str">
        <f t="shared" ref="V7:V70" si="34">IF(AND(OR(J7="ab",J7="ml"),OR(K7="ab",K7="ml"),OR(L7="ab",L7="ml")),"AB",IF(AND(OR(J7="ab",J7="ml"),OR(K7="ab",K7="ml"),OR(O7="ab",O7="ml")),"AB",IF(AND(OR(J7="ab",J7="ml"),OR(O7="ab",O7="ml"),OR(L7="ab",L7="ml")),"AB",IF(AND(OR(O7="ab",O7="ml"),OR(K7="ab",K7="ml"),OR(L7="ab",L7="ml")),"AB",""))))</f>
        <v/>
      </c>
      <c r="W7" s="357" t="str">
        <f t="shared" ref="W7:W70" si="35">IF(OR($B7="NSO",$E7="",Q7=""),"",IF(AND(P7="AB",Q7="ab"),"AB",IF(Q7="ML","RE",IF(AND(R7&gt;=36%*U7),"P",IF(AND(R7&gt;=34%*U7,T7=0),"G2",IF(AND(R7&gt;=31%*U7,T7=0),"G1",IF(R7&lt;=30%*U7,"F","")))))))</f>
        <v>P</v>
      </c>
      <c r="X7" s="357" t="str">
        <f t="shared" ref="X7:X70" si="36">IF(OR(W7="",W7=0,W7="S",W7="RE",W7="AB"),W7,IF(R7&gt;=75%*U7,"D",IF(R7&gt;=60%*U7,"I",IF(R7&gt;=48%*U7,"II",IF(R7&gt;=36%*U7,"III",IF(R7&gt;=0%*U7,"P",W7))))))</f>
        <v>D</v>
      </c>
      <c r="Y7" s="352">
        <f>IF('Marks Entry'!O9="","",'Marks Entry'!O9)</f>
        <v>8</v>
      </c>
      <c r="Z7" s="352">
        <f>IF('Marks Entry'!P9="","",'Marks Entry'!P9)</f>
        <v>9</v>
      </c>
      <c r="AA7" s="352">
        <f>IF('Marks Entry'!Q9="","",'Marks Entry'!Q9)</f>
        <v>10</v>
      </c>
      <c r="AB7" s="353">
        <f t="shared" ref="AB7:AB70" si="37">IF(AND(Y7="",Z7="",AA7=""),"",SUM(Y7:AA7))</f>
        <v>27</v>
      </c>
      <c r="AC7" s="374">
        <f t="shared" ref="AC7:AC70" si="38">IF(AND($B7="NSO",$E7="",AB7=""),"",IF(AND(AB7="AB"),"AB",IF(AND(AB7="ML"),"RE",IF(AND(AB7=""),"",ROUNDUP(AB7*20/30,0)))))</f>
        <v>18</v>
      </c>
      <c r="AD7" s="352">
        <f>IF('Marks Entry'!R9="","",'Marks Entry'!R9)</f>
        <v>45</v>
      </c>
      <c r="AE7" s="374">
        <f t="shared" ref="AE7:AE70" si="39">IF(AND($B7="NSO",$E7="",AD7=""),"",IF(AND(AD7="AB"),"AB",IF(AND(AD7="ML"),"RE",IF(AND(AD7=""),"",ROUNDUP(AD7*50/70,0)))))</f>
        <v>33</v>
      </c>
      <c r="AF7" s="371">
        <f>IF(AND($B7="NSO",$E7=""),"",IF(AND('Marks Entry'!S9="AB"),"AB",IF(AND('Marks Entry'!S9="ML"),"RE",IF('Marks Entry'!S9="","",ROUNDUP('Marks Entry'!S9*30/100,0)))))</f>
        <v>8</v>
      </c>
      <c r="AG7" s="375">
        <f t="shared" ref="AG7:AG70" si="40">IF(AND(AC7="",AE7="",AF7=""),"",SUM(AC7,AE7,AF7))</f>
        <v>59</v>
      </c>
      <c r="AH7" s="357">
        <f t="shared" ref="AH7:AH70" si="41">COUNTIF(Y7:AA7,"NA")*10</f>
        <v>0</v>
      </c>
      <c r="AI7" s="357">
        <f t="shared" ref="AI7:AI70" si="42">(COUNTIF(Y7:AA7,"ML")*10)+(COUNTIF(AD7,"ML")*70)+(COUNTIF(AF7,"ML")*100)</f>
        <v>0</v>
      </c>
      <c r="AJ7" s="358">
        <f t="shared" ref="AJ7:AJ70" si="43">IF(AND($B7="NSO"),"nso",IF(AND(Y7="",Z7="",AA7="",AD7="",AF7=""),"",IF(AND(Z7="",AA7="",AD7="",AF7=""),10-AH7-AI7,IF(AND(AA7="",AD7="",AF7=""),20-AH7-AI7,IF(AND(AA7="",AF7=""),90-AH7-AI7,IF(AF7="",100-AH7-AI7,100-AH7-AI7))))))</f>
        <v>100</v>
      </c>
      <c r="AK7" s="357" t="str">
        <f t="shared" ref="AK7:AK70" si="44">IF(AND(OR(Y7="ab",Y7="ml"),OR(Z7="ab",Z7="ml"),OR(AA7="ab",AA7="ml")),"AB",IF(AND(OR(Y7="ab",Y7="ml"),OR(Z7="ab",Z7="ml"),OR(AD7="ab",AD7="ml")),"AB",IF(AND(OR(Y7="ab",Y7="ml"),OR(AD7="ab",AD7="ml"),OR(AA7="ab",AA7="ml")),"AB",IF(AND(OR(AD7="ab",AD7="ml"),OR(Z7="ab",Z7="ml"),OR(AA7="ab",AA7="ml")),"AB",""))))</f>
        <v/>
      </c>
      <c r="AL7" s="357" t="str">
        <f t="shared" ref="AL7:AL70" si="45">IF(OR($B7="NSO",$E7="",AF7=""),"",IF(AND(AE7="AB",AF7="ab"),"AB",IF(AF7="ML","RE",IF(AND(AG7&gt;=36%*AJ7),"P",IF(AND(AG7&gt;=34%*AJ7,AI7=0),"G2",IF(AND(AG7&gt;=31%*AJ7,AI7=0),"G1",IF(AG7&lt;=30%*AJ7,"F","")))))))</f>
        <v>P</v>
      </c>
      <c r="AM7" s="357" t="str">
        <f t="shared" ref="AM7:AM70" si="46">IF(OR(AL7="",AL7=0,AL7="S",AL7="RE",AL7="AB"),AL7,IF(AG7&gt;=75%*AJ7,"D",IF(AG7&gt;=60%*AJ7,"I",IF(AG7&gt;=48%*AJ7,"II",IF(AG7&gt;=36%*AJ7,"III",IF(AG7&gt;=0%*AJ7,"P",AL7))))))</f>
        <v>II</v>
      </c>
      <c r="AN7" s="359">
        <f>IF('Marks Entry'!T9="","",'Marks Entry'!T9)</f>
        <v>1</v>
      </c>
      <c r="AO7" s="352">
        <f>IF('Marks Entry'!V9="","",'Marks Entry'!V9)</f>
        <v>8</v>
      </c>
      <c r="AP7" s="352">
        <f>IF('Marks Entry'!W9="","",'Marks Entry'!W9)</f>
        <v>9</v>
      </c>
      <c r="AQ7" s="352">
        <f>IF('Marks Entry'!X9="","",'Marks Entry'!X9)</f>
        <v>10</v>
      </c>
      <c r="AR7" s="353">
        <f t="shared" ref="AR7:AR70" si="47">IF(AND(AO7="",AP7="",AQ7=""),"",SUM(AO7:AQ7))</f>
        <v>27</v>
      </c>
      <c r="AS7" s="374">
        <f t="shared" ref="AS7:AS70" si="48">IF(AND($B7="NSO",$E7="",AR7=""),"",IF(AND(AR7="AB"),"AB",IF(AND(AR7="ML"),"RE",IF(AND(AR7=""),"",ROUNDUP(AR7*20/30,0)))))</f>
        <v>18</v>
      </c>
      <c r="AT7" s="352">
        <f>IF('Marks Entry'!Y9="","",'Marks Entry'!Y9)</f>
        <v>40</v>
      </c>
      <c r="AU7" s="352">
        <f>IF('Marks Entry'!Z9="","",'Marks Entry'!Z9)</f>
        <v>19</v>
      </c>
      <c r="AV7" s="352">
        <f t="shared" ref="AV7:AV70" si="49">IF(AND(AT7="",AU7=""),"",IF(AND(AT7="AB",AU7="AB"),"AB",IF(AND(AT7="ML",AU7="ML"),"RE",SUM(AT7,AU7))))</f>
        <v>59</v>
      </c>
      <c r="AW7" s="374">
        <f t="shared" ref="AW7:AW70" si="50">IF(AND($B7="NSO",$E7="",AV7=""),"",IF(AND(AV7="AB"),"AB",IF(AND(AV7="ML"),"RE",IF(AND(AV7=""),"",ROUNDUP(AV7*50/70,0)))))</f>
        <v>43</v>
      </c>
      <c r="AX7" s="371">
        <f>IF(AND($B7="NSO",$E7=""),"",IF(AND('Marks Entry'!AA9="AB",'Marks Entry'!AB9="AB"),"AB",IF(AND('Marks Entry'!AA9="ML",'Marks Entry'!AB9="ML"),"RE",IF('Marks Entry'!AA9="","",ROUNDUP(('Marks Entry'!AA9+'Marks Entry'!AB9)*30/100,0)))))</f>
        <v>30</v>
      </c>
      <c r="AY7" s="375">
        <f t="shared" ref="AY7:AY70" si="51">IF(AND(AS7="",AW7="",AX7=""),"",SUM(AS7,AW7,AX7))</f>
        <v>91</v>
      </c>
      <c r="AZ7" s="357">
        <f t="shared" ref="AZ7:AZ70" si="52">COUNTIF(AO7:AQ7,"NA")*10</f>
        <v>0</v>
      </c>
      <c r="BA7" s="357">
        <f t="shared" ref="BA7:BA70" si="53">(COUNTIF(AO7:AQ7,"ML")*10)+(COUNTIF(AT7,"ML")*70)+(COUNTIF(AX7,"ML")*100)</f>
        <v>0</v>
      </c>
      <c r="BB7" s="358">
        <f t="shared" ref="BB7:BB70" si="54">IF(OR($B7="NSO",$B7=0),"",IF(AND(AO7="",AP7="",AQ7="",AT7="",AX7=""),"",IF(AND(AP7="",AQ7="",AT7="",AX7=""),10-AZ7-BA7,IF(AND(AQ7="",AT7="",AX7=""),20-AZ7-BA7,IF(AND(AQ7="",AX7=""),90-AZ7-BA7,IF(AX7="",100-AZ7-BA7,100-AZ7-BA7))))))</f>
        <v>100</v>
      </c>
      <c r="BC7" s="357" t="str">
        <f t="shared" ref="BC7:BC70" si="55">IF(AND(OR(AO7="ab",AO7="ml"),OR(AP7="ab",AP7="ml"),OR(AQ7="ab",AQ7="ml")),"AB",IF(AND(OR(AO7="ab",AO7="ml"),OR(AP7="ab",AP7="ml"),OR(AT7="ab",AT7="ml")),"AB",IF(AND(OR(AO7="ab",AO7="ml"),OR(AT7="ab",AT7="ml"),OR(AQ7="ab",AQ7="ml")),"AB",IF(AND(OR(AT7="ab",AT7="ml"),OR(AP7="ab",AP7="ml"),OR(AQ7="ab",AQ7="ml")),"AB",""))))</f>
        <v/>
      </c>
      <c r="BD7" s="357" t="str">
        <f t="shared" ref="BD7:BD70" si="56">IF(OR($B7="NSO",$E7="",AX7=""),"",IF(AND(AW7="AB",AX7="ab"),"AB",IF(AX7="ML","RE",IF(AND(AY7&gt;=36%*BB7),"P",IF(AND(AY7&gt;=34%*BB7,BA7=0),"G2",IF(AND(AY7&gt;=31%*BB7,BA7=0),"G1",IF(AY7&lt;=30%*BB7,"F","")))))))</f>
        <v>P</v>
      </c>
      <c r="BE7" s="357" t="str">
        <f t="shared" ref="BE7:BE70" si="57">IF(OR(BD7="",BD7=0,BD7="S",BD7="RE",BD7="AB"),BD7,IF(AY7&gt;=75%*BB7,"D",IF(AY7&gt;=60%*BB7,"I",IF(AY7&gt;=48%*BB7,"II",IF(AY7&gt;=36%*BB7,"III",IF(AY7&gt;=0%*BB7,"P",BD7))))))</f>
        <v>D</v>
      </c>
      <c r="BF7" s="359">
        <f>IF('Marks Entry'!AC9="","",'Marks Entry'!AC9)</f>
        <v>1</v>
      </c>
      <c r="BG7" s="352">
        <f>IF('Marks Entry'!AE9="","",'Marks Entry'!AE9)</f>
        <v>8</v>
      </c>
      <c r="BH7" s="352">
        <f>IF('Marks Entry'!AF9="","",'Marks Entry'!AF9)</f>
        <v>9</v>
      </c>
      <c r="BI7" s="352">
        <f>IF('Marks Entry'!AG9="","",'Marks Entry'!AG9)</f>
        <v>10</v>
      </c>
      <c r="BJ7" s="353">
        <f t="shared" ref="BJ7:BJ70" si="58">IF(AND(BG7="",BH7="",BI7=""),"",SUM(BG7:BI7))</f>
        <v>27</v>
      </c>
      <c r="BK7" s="374">
        <f t="shared" ref="BK7:BK70" si="59">IF(AND($E7="NSO",$E7="",BJ7=""),"",IF(AND(BJ7="AB"),"AB",IF(AND(BJ7="ML"),"RE",IF(AND(BJ7=""),"",ROUNDUP(BJ7*20/30,0)))))</f>
        <v>18</v>
      </c>
      <c r="BL7" s="352">
        <f>IF('Marks Entry'!AH9="","",'Marks Entry'!AH9)</f>
        <v>42</v>
      </c>
      <c r="BM7" s="352">
        <f>IF('Marks Entry'!AI9="","",'Marks Entry'!AI9)</f>
        <v>19</v>
      </c>
      <c r="BN7" s="352">
        <f t="shared" ref="BN7:BN70" si="60">IF(AND(BL7="",BM7=""),"",IF(AND(BL7="AB",BM7="AB"),"AB",IF(AND(BL7="ML",BM7="ML"),"RE",SUM(BL7,BM7))))</f>
        <v>61</v>
      </c>
      <c r="BO7" s="374">
        <f t="shared" ref="BO7:BO70" si="61">IF(AND($E7="NSO",$E7="",BN7=""),"",IF(AND(BN7="AB"),"AB",IF(AND(BN7="ML"),"RE",IF(AND(BN7=""),"",ROUNDUP(BN7*50/70,0)))))</f>
        <v>44</v>
      </c>
      <c r="BP7" s="371">
        <f>IF(AND($B7="NSO",$E7=""),"",IF(AND('Marks Entry'!AJ9="AB",'Marks Entry'!AK9="AB"),"AB",IF(AND('Marks Entry'!AJ9="ML",'Marks Entry'!AK9="ML"),"RE",IF('Marks Entry'!AJ9="","",ROUNDUP(('Marks Entry'!AJ9+'Marks Entry'!AK9)*30/100,0)))))</f>
        <v>30</v>
      </c>
      <c r="BQ7" s="375">
        <f t="shared" ref="BQ7:BQ70" si="62">IF(AND(BK7="",BO7="",BP7=""),"",SUM(BK7,BO7,BP7))</f>
        <v>92</v>
      </c>
      <c r="BR7" s="357">
        <f t="shared" ref="BR7:BR70" si="63">COUNTIF(BG7:BI7,"NA")*10</f>
        <v>0</v>
      </c>
      <c r="BS7" s="357">
        <f t="shared" ref="BS7:BS70" si="64">(COUNTIF(BG7:BI7,"ML")*10)+(COUNTIF(BL7,"ML")*70)+(COUNTIF(BP7,"ML")*100)</f>
        <v>0</v>
      </c>
      <c r="BT7" s="358">
        <f t="shared" ref="BT7:BT70" si="65">IF(OR($B7="NSO",$B7=0),"",IF(AND(BG7="",BH7="",BI7="",BL7="",BP7=""),"",IF(AND(BH7="",BI7="",BL7="",BP7=""),10-BR7-BS7,IF(AND(BI7="",BL7="",BP7=""),20-BR7-BS7,IF(AND(BI7="",BP7=""),90-BR7-BS7,IF(BP7="",100-BR7-BS7,100-BR7-BS7))))))</f>
        <v>100</v>
      </c>
      <c r="BU7" s="357" t="str">
        <f t="shared" ref="BU7:BU70" si="66">IF(AND(OR(BG7="ab",BG7="ml"),OR(BH7="ab",BH7="ml"),OR(BI7="ab",BI7="ml")),"AB",IF(AND(OR(BG7="ab",BG7="ml"),OR(BH7="ab",BH7="ml"),OR(BL7="ab",BL7="ml")),"AB",IF(AND(OR(BG7="ab",BG7="ml"),OR(BL7="ab",BL7="ml"),OR(BI7="ab",BI7="ml")),"AB",IF(AND(OR(BL7="ab",BL7="ml"),OR(BH7="ab",BH7="ml"),OR(BI7="ab",BI7="ml")),"AB",""))))</f>
        <v/>
      </c>
      <c r="BV7" s="357" t="str">
        <f t="shared" ref="BV7:BV70" si="67">IF(OR($B7="NSO",$E7="",BP7=""),"",IF(AND(BO7="AB",BP7="ab"),"AB",IF(BP7="ML","RE",IF(AND(BQ7&gt;=36%*BT7),"P",IF(AND(BQ7&gt;=34%*BT7,BS7=0),"G2",IF(AND(BQ7&gt;=31%*BT7,BS7=0),"G1",IF(BQ7&lt;=30%*BT7,"F","")))))))</f>
        <v>P</v>
      </c>
      <c r="BW7" s="357" t="str">
        <f t="shared" ref="BW7:BW70" si="68">IF(OR(BV7="",BV7=0,BV7="S",BV7="RE",BV7="AB"),BV7,IF(BQ7&gt;=75%*BT7,"D",IF(BQ7&gt;=60%*BT7,"I",IF(BQ7&gt;=48%*BT7,"II",IF(BQ7&gt;=36%*BT7,"III",IF(BQ7&gt;=0%*BT7,"P",BV7))))))</f>
        <v>D</v>
      </c>
      <c r="BX7" s="359">
        <f>IF('Marks Entry'!AL9="","",'Marks Entry'!AL9)</f>
        <v>2</v>
      </c>
      <c r="BY7" s="352">
        <f>IF('Marks Entry'!AN9="","",'Marks Entry'!AN9)</f>
        <v>8</v>
      </c>
      <c r="BZ7" s="352">
        <f>IF('Marks Entry'!AO9="","",'Marks Entry'!AO9)</f>
        <v>9</v>
      </c>
      <c r="CA7" s="352">
        <f>IF('Marks Entry'!AP9="","",'Marks Entry'!AP9)</f>
        <v>10</v>
      </c>
      <c r="CB7" s="353">
        <f t="shared" ref="CB7:CB70" si="69">IF(AND(BY7="",BZ7="",CA7=""),"",SUM(BY7:CA7))</f>
        <v>27</v>
      </c>
      <c r="CC7" s="374">
        <f t="shared" ref="CC7:CC70" si="70">IF(AND($E7="NSO",$E7="",CB7=""),"",IF(AND(CB7="AB"),"AB",IF(AND(CB7="ML"),"RE",IF(AND(CB7=""),"",ROUNDUP(CB7*20/30,0)))))</f>
        <v>18</v>
      </c>
      <c r="CD7" s="352">
        <f>IF('Marks Entry'!AQ9="","",'Marks Entry'!AQ9)</f>
        <v>41</v>
      </c>
      <c r="CE7" s="352">
        <f>IF('Marks Entry'!AR9="","",'Marks Entry'!AR9)</f>
        <v>19</v>
      </c>
      <c r="CF7" s="352">
        <f t="shared" ref="CF7:CF70" si="71">IF(AND(CD7="",CE7=""),"",IF(AND(CD7="AB",CE7="AB"),"AB",IF(AND(CD7="ML",CE7="ML"),"RE",SUM(CD7,CE7))))</f>
        <v>60</v>
      </c>
      <c r="CG7" s="374">
        <f t="shared" ref="CG7:CG70" si="72">IF(AND($E7="NSO",$E7="",CF7=""),"",IF(AND(CF7="AB"),"AB",IF(AND(CF7="ML"),"RE",IF(AND(CF7=""),"",ROUNDUP(CF7*50/70,0)))))</f>
        <v>43</v>
      </c>
      <c r="CH7" s="371">
        <f>IF(AND($B7="NSO",$E7=""),"",IF(AND('Marks Entry'!AS9="AB",'Marks Entry'!AT9="AB"),"AB",IF(AND('Marks Entry'!AS9="ML",'Marks Entry'!AT9="ML"),"RE",IF('Marks Entry'!AS9="","",ROUNDUP(('Marks Entry'!AS9+'Marks Entry'!AT9)*30/100,0)))))</f>
        <v>30</v>
      </c>
      <c r="CI7" s="375">
        <f t="shared" ref="CI7:CI70" si="73">IF(AND(CC7="",CG7="",CH7=""),"",SUM(CC7,CG7,CH7))</f>
        <v>91</v>
      </c>
      <c r="CJ7" s="357">
        <f t="shared" ref="CJ7:CJ70" si="74">COUNTIF(BY7:CA7,"NA")*10</f>
        <v>0</v>
      </c>
      <c r="CK7" s="357">
        <f t="shared" ref="CK7:CK70" si="75">(COUNTIF(BY7:CA7,"ML")*10)+(COUNTIF(CD7,"ML")*70)+(COUNTIF(CH7,"ML")*100)</f>
        <v>0</v>
      </c>
      <c r="CL7" s="358">
        <f t="shared" ref="CL7:CL70" si="76">IF(OR($B7="NSO",$B7=0),"",IF(AND(BY7="",BZ7="",CA7="",CD7="",CH7=""),"",IF(AND(BZ7="",CA7="",CD7="",CH7=""),10-CJ7-CK7,IF(AND(CA7="",CD7="",CH7=""),20-CJ7-CK7,IF(AND(CA7="",CH7=""),90-CJ7-CK7,IF(CH7="",100-CJ7-CK7,100-CJ7-CK7))))))</f>
        <v>100</v>
      </c>
      <c r="CM7" s="357" t="str">
        <f t="shared" ref="CM7:CM70" si="77">IF(AND(OR(BY7="ab",BY7="ml"),OR(BZ7="ab",BZ7="ml"),OR(CA7="ab",CA7="ml")),"AB",IF(AND(OR(BY7="ab",BY7="ml"),OR(BZ7="ab",BZ7="ml"),OR(CD7="ab",CD7="ml")),"AB",IF(AND(OR(BY7="ab",BY7="ml"),OR(CD7="ab",CD7="ml"),OR(CA7="ab",CA7="ml")),"AB",IF(AND(OR(CD7="ab",CD7="ml"),OR(BZ7="ab",BZ7="ml"),OR(CA7="ab",CA7="ml")),"AB",""))))</f>
        <v/>
      </c>
      <c r="CN7" s="357" t="str">
        <f t="shared" ref="CN7:CN70" si="78">IF(OR($B7="NSO",$E7="",CH7=""),"",IF(AND(CG7="AB",CH7="ab"),"AB",IF(CH7="ML","RE",IF(AND(CI7&gt;=36%*CL7),"P",IF(AND(CI7&gt;=34%*CL7,CK7=0),"G2",IF(AND(CI7&gt;=31%*CL7,CK7=0),"G1",IF(CI7&lt;=30%*CL7,"F","")))))))</f>
        <v>P</v>
      </c>
      <c r="CO7" s="357" t="str">
        <f t="shared" ref="CO7:CO70" si="79">IF(OR(CN7="",CN7=0,CN7="S",CN7="RE",CN7="AB"),CN7,IF(CI7&gt;=75%*CL7,"D",IF(CI7&gt;=60%*CL7,"I",IF(CI7&gt;=48%*CL7,"II",IF(CI7&gt;=36%*CL7,"III",IF(CI7&gt;=0%*CL7,"P",CN7))))))</f>
        <v>D</v>
      </c>
      <c r="CP7" s="359">
        <f>IF('Marks Entry'!AU9="","",'Marks Entry'!AU9)</f>
        <v>1</v>
      </c>
      <c r="CQ7" s="352">
        <f>IF('Marks Entry'!AW9="","",'Marks Entry'!AW9)</f>
        <v>8</v>
      </c>
      <c r="CR7" s="352">
        <f>IF('Marks Entry'!AX9="","",'Marks Entry'!AX9)</f>
        <v>9</v>
      </c>
      <c r="CS7" s="352">
        <f>IF('Marks Entry'!AY9="","",'Marks Entry'!AY9)</f>
        <v>10</v>
      </c>
      <c r="CT7" s="353">
        <f t="shared" ref="CT7:CT70" si="80">IF(AND(CQ7="",CR7="",CS7=""),"",SUM(CQ7:CS7))</f>
        <v>27</v>
      </c>
      <c r="CU7" s="374">
        <f t="shared" ref="CU7:CU70" si="81">IF(AND($E7="NSO",$E7="",CT7=""),"",IF(AND(CT7="AB"),"AB",IF(AND(CT7="ML"),"RE",IF(AND(CT7=""),"",ROUNDUP(CT7*20/30,0)))))</f>
        <v>18</v>
      </c>
      <c r="CV7" s="352">
        <f>IF('Marks Entry'!AZ9="","",'Marks Entry'!AZ9)</f>
        <v>40</v>
      </c>
      <c r="CW7" s="352">
        <f>IF('Marks Entry'!BA9="","",'Marks Entry'!BA9)</f>
        <v>19</v>
      </c>
      <c r="CX7" s="352">
        <f t="shared" ref="CX7:CX70" si="82">IF(AND(CV7="",CW7=""),"",IF(AND(CV7="AB",CW7="AB"),"AB",IF(AND(CV7="ML",CW7="ML"),"RE",SUM(CV7,CW7))))</f>
        <v>59</v>
      </c>
      <c r="CY7" s="374">
        <f t="shared" ref="CY7:CY70" si="83">IF(AND($E7="NSO",$E7="",CX7=""),"",IF(AND(CX7="AB"),"AB",IF(AND(CX7="ML"),"RE",IF(AND(CX7=""),"",ROUNDUP(CX7*50/70,0)))))</f>
        <v>43</v>
      </c>
      <c r="CZ7" s="371">
        <f>IF(AND($B7="NSO",$E7=""),"",IF(AND('Marks Entry'!BB9="AB",'Marks Entry'!BC9="AB"),"AB",IF(AND('Marks Entry'!BB9="ML",'Marks Entry'!BC9="ML"),"RE",IF('Marks Entry'!BB9="","",ROUNDUP(('Marks Entry'!BB9+'Marks Entry'!BC9)*30/100,0)))))</f>
        <v>30</v>
      </c>
      <c r="DA7" s="375">
        <f t="shared" ref="DA7:DA70" si="84">IF(AND(CU7="",CY7="",CZ7=""),"",SUM(CU7,CY7,CZ7))</f>
        <v>91</v>
      </c>
      <c r="DB7" s="357">
        <f t="shared" ref="DB7:DB70" si="85">COUNTIF(CQ7:CS7,"NA")*10</f>
        <v>0</v>
      </c>
      <c r="DC7" s="357">
        <f t="shared" ref="DC7:DC70" si="86">(COUNTIF(CQ7:CS7,"ML")*10)+(COUNTIF(CV7,"ML")*70)+(COUNTIF(CZ7,"ML")*100)</f>
        <v>0</v>
      </c>
      <c r="DD7" s="358">
        <f t="shared" ref="DD7:DD70" si="87">IF(OR($B7="NSO",$B7=0),"",IF(AND(CQ7="",CR7="",CS7="",CV7="",CZ7=""),"",IF(AND(CR7="",CS7="",CV7="",CZ7=""),10-DB7-DC7,IF(AND(CS7="",CV7="",CZ7=""),20-DB7-DC7,IF(AND(CS7="",CZ7=""),90-DB7-DC7,IF(CZ7="",100-DB7-DC7,100-DB7-DC7))))))</f>
        <v>100</v>
      </c>
      <c r="DE7" s="357" t="str">
        <f t="shared" ref="DE7:DE70" si="88">IF(AND(OR(CQ7="ab",CQ7="ml"),OR(CR7="ab",CR7="ml"),OR(CS7="ab",CS7="ml")),"AB",IF(AND(OR(CQ7="ab",CQ7="ml"),OR(CR7="ab",CR7="ml"),OR(CV7="ab",CV7="ml")),"AB",IF(AND(OR(CQ7="ab",CQ7="ml"),OR(CV7="ab",CV7="ml"),OR(CS7="ab",CS7="ml")),"AB",IF(AND(OR(CV7="ab",CV7="ml"),OR(CR7="ab",CR7="ml"),OR(CS7="ab",CS7="ml")),"AB",""))))</f>
        <v/>
      </c>
      <c r="DF7" s="357" t="str">
        <f t="shared" ref="DF7:DF70" si="89">IF(OR($B7="NSO",$E7="",CZ7=""),"",IF(AND(CY7="AB",CZ7="ab"),"AB",IF(CZ7="ML","RE",IF(AND(DA7&gt;=36%*DD7),"P",IF(AND(DA7&gt;=34%*DD7,DC7=0),"G2",IF(AND(DA7&gt;=31%*DD7,DC7=0),"G1",IF(DA7&lt;=30%*DD7,"F","")))))))</f>
        <v>P</v>
      </c>
      <c r="DG7" s="357" t="str">
        <f t="shared" ref="DG7:DG70" si="90">IF(OR(DF7="",DF7=0,DF7="S",DF7="RE",DF7="AB"),DF7,IF(DA7&gt;=75%*DD7,"D",IF(DA7&gt;=60%*DD7,"I",IF(DA7&gt;=48%*DD7,"II",IF(DA7&gt;=36%*DD7,"III",IF(DA7&gt;=0%*DD7,"P",DF7))))))</f>
        <v>D</v>
      </c>
      <c r="DH7" s="357">
        <f t="shared" ref="DH7:DH70" si="91">SUM(T7,S7,AH7,AI7,AZ7,BA7,BR7,BS7,CJ7,CK7,DB7,DC7)</f>
        <v>0</v>
      </c>
      <c r="DI7" s="376" t="str">
        <f t="shared" ref="DI7:DI70" si="92">X7</f>
        <v>D</v>
      </c>
      <c r="DJ7" s="376" t="str">
        <f t="shared" ref="DJ7:DJ70" si="93">AM7</f>
        <v>II</v>
      </c>
      <c r="DK7" s="376" t="str">
        <f t="shared" ref="DK7:DK70" si="94">BE7</f>
        <v>D</v>
      </c>
      <c r="DL7" s="376" t="str">
        <f t="shared" ref="DL7:DL70" si="95">BW7</f>
        <v>D</v>
      </c>
      <c r="DM7" s="376" t="str">
        <f t="shared" ref="DM7:DM70" si="96">CO7</f>
        <v>D</v>
      </c>
      <c r="DN7" s="376" t="str">
        <f t="shared" ref="DN7:DN70" si="97">DG7</f>
        <v>D</v>
      </c>
      <c r="DO7" s="361">
        <f t="shared" ref="DO7:DO70" si="98">COUNTIF(DI7:DN7,"F")</f>
        <v>0</v>
      </c>
      <c r="DP7" s="361">
        <f t="shared" ref="DP7:DP70" si="99">COUNTIF(DI7:DN7,"S")</f>
        <v>0</v>
      </c>
      <c r="DQ7" s="361">
        <f t="shared" ref="DQ7:DQ70" si="100">COUNTIF(DI7:DN7,"G1")</f>
        <v>0</v>
      </c>
      <c r="DR7" s="361">
        <f t="shared" ref="DR7:DR70" si="101">COUNTIF(DI7:DN7,"G2")</f>
        <v>0</v>
      </c>
      <c r="DS7" s="361">
        <f t="shared" ref="DS7:DS70" si="102">COUNTIF(DI7:DN7,"RE")+COUNTIF(DI7:DN7,"REP")+COUNTIF(DI7:DN7,"AB")</f>
        <v>0</v>
      </c>
      <c r="DT7" s="377" t="str">
        <f t="shared" ref="DT7:DT70" si="103">IF(B7="NSO","NSO",IF(OR(E7="",E7=0,Q7="",AF7="",AX7="",BP7="",CH7=""),"",IF(OR(DO7&gt;0,(DP7+DQ7+DR7)&gt;2),"FAIL",IF(DS7&gt;0,"RE-EXAM.",IF(OR(DP7&gt;0,DQ7&gt;1),"RE-EXAM.",IF(AND(DQ7&gt;0,DR7&gt;0),"SUPPL.",IF((DQ7+DR7)&gt;0,"PASS BY GRACE","PASS")))))))</f>
        <v>PASS</v>
      </c>
      <c r="DU7" s="480">
        <f>IF('Marks Entry'!BD9="","",'Marks Entry'!BD9)</f>
        <v>29</v>
      </c>
      <c r="DV7" s="480">
        <f>IF('Marks Entry'!BE9="","",'Marks Entry'!BE9)</f>
        <v>22</v>
      </c>
      <c r="DW7" s="480">
        <f>IF('Marks Entry'!BF9="","",'Marks Entry'!BF9)</f>
        <v>23</v>
      </c>
      <c r="DX7" s="378">
        <f t="shared" ref="DX7:DX70" si="104">IF(AND(DU7="",DV7="",DW7=""),"",SUM(DU7:DW7))</f>
        <v>74</v>
      </c>
      <c r="DY7" s="352" t="str">
        <f t="shared" ref="DY7:DY70" si="105">IF(AND(DT7="FAIL",(OR(DI7="G1",DI7="G2",DI7="S",DI7="RE"))),"F",IF(AND(DT7="RE-EXAM.",(OR(DI7="G1",DI7="G2",DI7="S"))),"S",IF(AND(DT7="SUPPL.",(OR(DI7="G1",DI7="G2"))),"S",IF(AND(DT7="PASS BY GRACE",(OR(DI7="G1",DI7="G2"))),"G",DI7))))</f>
        <v>D</v>
      </c>
      <c r="DZ7" s="379" t="str">
        <f t="shared" ref="DZ7:DZ70" si="106">IF(DY7="G",ROUNDUP(36%*U7-R7,0),"")</f>
        <v/>
      </c>
      <c r="EA7" s="352" t="str">
        <f t="shared" ref="EA7:EA70" si="107">IF(AND(DT7="FAIL",(OR(DJ7="G1",DJ7="G2",DJ7="S",DJ7="RE"))),"F",IF(AND(DT7="RE-EXAM.",(OR(DJ7="G1",DJ7="G2",DJ7="S"))),"S",IF(AND(DT7="SUPPL.",(OR(DJ7="G1",DJ7="G2"))),"S",IF(AND(DT7="PASS BY GRACE",(OR(DJ7="G1",DJ7="G2"))),"G",DJ7))))</f>
        <v>II</v>
      </c>
      <c r="EB7" s="379" t="str">
        <f t="shared" ref="EB7:EB70" si="108">IF(EA7="G",ROUNDUP(36%*AK7-AH7,0),"")</f>
        <v/>
      </c>
      <c r="EC7" s="352" t="str">
        <f t="shared" ref="EC7:EC70" si="109">IF(AND(DT7="FAIL",(OR(DK7="G1",DK7="G2",DK7="S",DK7="RE"))),"F",IF(AND(DT7="RE-EXAM.",(OR(DK7="G1",DK7="G2",DK7="S"))),"S",IF(AND(DT7="SUPPL.",(OR(DK7="G1",DK7="G2"))),"S",IF(AND(DT7="PASS BY GRACE",(OR(DK7="G1",DK7="G2"))),"G",DK7))))</f>
        <v>D</v>
      </c>
      <c r="ED7" s="352" t="str">
        <f t="shared" ref="ED7:ED70" si="110">IF(AN7=1,EC7,"")</f>
        <v>D</v>
      </c>
      <c r="EE7" s="352" t="str">
        <f t="shared" ref="EE7:EE70" si="111">IF(AN7=2,EC7,"")</f>
        <v/>
      </c>
      <c r="EF7" s="380" t="str">
        <f t="shared" ref="EF7:EF70" si="112">IF(AN7=3,EC7,"")</f>
        <v/>
      </c>
      <c r="EG7" s="379" t="str">
        <f t="shared" ref="EG7:EG70" si="113">IF(EC7="G",ROUNDUP(36%*AO7-AK7,0),"")</f>
        <v/>
      </c>
      <c r="EH7" s="352" t="str">
        <f t="shared" ref="EH7:EH70" si="114">IF(AND(DT7="FAIL",(OR(DL7="G1",DL7="G2",DL7="S",DL7="RE"))),"F",IF(AND(DT7="RE-EXAM.",(OR(DL7="G1",DL7="G2",DL7="S"))),"S",IF(AND(DT7="SUPPL.",(OR(DL7="G1",DL7="G2"))),"S",IF(AND(DT7="PASS BY GRACE",(OR(DL7="G1",DL7="G2"))),"G",DL7))))</f>
        <v>D</v>
      </c>
      <c r="EI7" s="352" t="str">
        <f t="shared" ref="EI7:EI70" si="115">IF(BF7=1,EH7,"")</f>
        <v>D</v>
      </c>
      <c r="EJ7" s="352" t="str">
        <f t="shared" ref="EJ7:EJ70" si="116">IF(BF7=2,EH7,"")</f>
        <v/>
      </c>
      <c r="EK7" s="352" t="str">
        <f t="shared" ref="EK7:EK70" si="117">IF(BF7=3,EH7,"")</f>
        <v/>
      </c>
      <c r="EL7" s="379" t="str">
        <f t="shared" ref="EL7:EL70" si="118">IF(EH7="G",ROUNDUP(36%*AR7-AO7,0),"")</f>
        <v/>
      </c>
      <c r="EM7" s="352" t="str">
        <f t="shared" ref="EM7:EM70" si="119">IF(AND(DT7="FAIL",(OR(DM7="G1",DM7="G2",DM7="S",DM7="RE"))),"F",IF(AND(DT7="RE-EXAM.",(OR(DM7="G1",DM7="G2",DM7="S"))),"S",IF(AND(DT7="SUPPL.",(OR(DM7="G1",DM7="G2"))),"S",IF(AND(DT7="PASS BY GRACE",(OR(DM7="G1",DM7="G2"))),"G",DM7))))</f>
        <v>D</v>
      </c>
      <c r="EN7" s="352" t="str">
        <f t="shared" ref="EN7:EN70" si="120">IF(BX7=1,EM7,"")</f>
        <v/>
      </c>
      <c r="EO7" s="352" t="str">
        <f t="shared" ref="EO7:EO70" si="121">IF(BX7=2,EM7,"")</f>
        <v>D</v>
      </c>
      <c r="EP7" s="352" t="str">
        <f t="shared" ref="EP7:EP70" si="122">IF(BX7=3,EM7,"")</f>
        <v/>
      </c>
      <c r="EQ7" s="379" t="str">
        <f t="shared" ref="EQ7:EQ70" si="123">IF(EM7="G",ROUNDUP(36%*AW7-AR7,0),"")</f>
        <v/>
      </c>
      <c r="ER7" s="352" t="str">
        <f t="shared" ref="ER7:ER70" si="124">IF(AND(DT7="FAIL",(OR(DN7="G1",DN7="G2",DN7="S",DN7="RE"))),"F",IF(AND(DT7="RE-EXAM.",(OR(DN7="G1",DN7="G2",DN7="S"))),"S",IF(AND(DT7="SUPPL.",(OR(DN7="G1",DN7="G2"))),"S",IF(AND(DT7="PASS BY GRACE",(OR(DN7="G1",DN7="G2"))),"G",DN7))))</f>
        <v>D</v>
      </c>
      <c r="ES7" s="352" t="str">
        <f t="shared" ref="ES7:ES70" si="125">IF(CP7=1,ER7,"")</f>
        <v>D</v>
      </c>
      <c r="ET7" s="352" t="str">
        <f t="shared" ref="ET7:ET70" si="126">IF(CP7=2,ER7,"")</f>
        <v/>
      </c>
      <c r="EU7" s="352" t="str">
        <f t="shared" ref="EU7:EU70" si="127">IF(CP7=3,ER7,"")</f>
        <v/>
      </c>
      <c r="EV7" s="379" t="str">
        <f t="shared" ref="EV7:EV70" si="128">IF(ER7="G",ROUNDUP(36%*AZ7-AW7,0),"")</f>
        <v/>
      </c>
      <c r="EW7" s="379" t="str">
        <f t="shared" ref="EW7:EW70" si="129">IF(OR(DX7="",DX7=0,DX7="S",DX7="RE",DX7="AB"),"",IF(DX7&gt;=75%*$DX$5,"D",IF(DX7&gt;=60%*$DX$5,"I",IF(DX7&gt;=48%*$DX$5,"II",IF(DX7&gt;=36%*$DX$5,"III",IF(DX7&gt;=0%*$DX$5,"P",""))))))</f>
        <v>I</v>
      </c>
      <c r="EX7" s="381">
        <f>IF('Student DATA Entry'!I4="","",'Student DATA Entry'!I4)</f>
        <v>324</v>
      </c>
      <c r="EY7" s="382">
        <f>IF('Student DATA Entry'!J4="","",'Student DATA Entry'!J4)</f>
        <v>315</v>
      </c>
      <c r="EZ7" s="368" t="str">
        <f t="shared" ref="EZ7:EZ70" si="130">CONCATENATE(IF(DY7="F",$DY$4,"")," ",IF(EA7="F",$EA$4,"")," ",IF(EC7="F",$EC$4,"")," ",IF(EH7="F",$EH$4,"")," ",IF(EM7="F",$EM$4,"")," ",IF(ER7="F",$ER$4,"")," ")</f>
        <v xml:space="preserve">      </v>
      </c>
      <c r="FA7" s="368" t="str">
        <f t="shared" ref="FA7:FA70" si="131">CONCATENATE(IF(DY7="S",$DY$4,"")," ",IF(EA7="S",$EA$4,"")," ",IF(EC7="S",$EC$4,"")," ",IF(EH7="S",$EH$4,"")," ",IF(EM7="S",$EM$4,"")," ",IF(ER7="S",$ER$4,"")," ")</f>
        <v xml:space="preserve">      </v>
      </c>
      <c r="FB7" s="368" t="str">
        <f t="shared" ref="FB7:FB70" si="132">CONCATENATE(IF(DY7="G",$DY$4,"")," ",IF(EA7="G",$EA$4,"")," ",IF(EC7="G",$EC$4,"")," ",IF(EH7="G",$EH$4,"")," ",IF(EM7="G",$EM$4,"")," ",IF(ER7="G",$ER$4,"")," ")</f>
        <v xml:space="preserve">      </v>
      </c>
      <c r="FC7" s="368" t="str">
        <f t="shared" ref="FC7:FC70" si="133">CONCATENATE(IF(DY7="D",$DY$4,"")," ",IF(EA7="D",$EA$4,"")," ",IF(ED7="D",$ED$4,"")," ",IF(EE7="D",$EE$4,"")," ",IF(EF7="D",$EF$4,"")," ",IF(EI7="D",$EI$4,"")," ",IF(EJ7="D",$EJ$4,"")," ",IF(EK7="D",$EK$4,"")," ",IF(EN7="D",$EN$4,"")," ",IF(EO7="D",$EO$4,"")," ",IF(EP7="D",$EP$4,"")," ",IF(ET7="D",$ET$4,"")," ",IF(EU7="D",$EU$4,"")," ",IF(ES7="D",$ES$4,"")," ")</f>
        <v xml:space="preserve">HINDI  POLITICAL SCIENCE   HISTORY    HINDI LITERATURE    MATHEMATICS </v>
      </c>
      <c r="FD7" s="368" t="str">
        <f t="shared" ref="FD7:FD70" si="134">IF(E7=""," ",IF(OR(B7="",B7="NSO")," ","Promoted to Class 12th"))</f>
        <v>Promoted to Class 12th</v>
      </c>
      <c r="FE7" s="479">
        <f t="shared" ref="FE7:FE70" si="135">IF(AND(FD7=""),"",IF(AND(R7="",AG7="",AY7="",BQ7="",CI7=""),"",SUM(R7,AG7,AY7,BQ7,CI7)))</f>
        <v>421</v>
      </c>
      <c r="FF7" s="384">
        <f t="shared" ref="FF7:FF70" si="136">IF(FE7="","",FE7*100/($FE$5-DH7))</f>
        <v>84.2</v>
      </c>
      <c r="FG7" s="481" t="str">
        <f t="shared" ref="FG7:FG70" si="137">IF(B7="NSO","NSO",IF(FF7="","",IF(AND(FF7&gt;=60,(FD7="Promoted to Class 12th")),"I",IF(AND(FF7&gt;=60,(FD7="Promoted to Class 12th")),"I",IF(AND(FF7&gt;=48,(FD7="Promoted to Class 12th")),"II",IF(AND(FF7&gt;=48,(FD7="Promoted to Class 12th")),"II",IF(AND(FF7&gt;=36,(FD7="Promoted to Class 12th")),"III",IF(AND(FF7&gt;=0,(FD7="Promoted to Class 12th")),"P",""))))))))</f>
        <v>I</v>
      </c>
      <c r="FH7" s="386">
        <f t="shared" ref="FH7:FH70" si="138">IF(FF7="","",SUMPRODUCT((FF7&lt;FF$6:FF$105)/COUNTIF(FF$6:FF$105,FF$6:FF$105)))</f>
        <v>0.99999999999999867</v>
      </c>
      <c r="FI7" s="364" t="str">
        <f t="shared" ref="FI7:FI70" si="139">IF(FG7="P","Promoted","")</f>
        <v/>
      </c>
    </row>
    <row r="8" spans="1:165" s="140" customFormat="1" ht="15.6" customHeight="1">
      <c r="A8" s="369">
        <v>3</v>
      </c>
      <c r="B8" s="370">
        <f>IF('Marks Entry'!B10="","",VALUE('Marks Entry'!B10))</f>
        <v>1103</v>
      </c>
      <c r="C8" s="371">
        <f>IF('Marks Entry'!C10="","",'Marks Entry'!C10)</f>
        <v>457</v>
      </c>
      <c r="D8" s="372" t="str">
        <f>IF('Marks Entry'!D10="","",'Marks Entry'!D10)</f>
        <v>05-08-2004</v>
      </c>
      <c r="E8" s="373" t="str">
        <f>IF('Marks Entry'!E10="","",'Marks Entry'!E10)</f>
        <v>ARUN DEWASI</v>
      </c>
      <c r="F8" s="373" t="str">
        <f>IF('Marks Entry'!F10="","",'Marks Entry'!F10)</f>
        <v>SUJA RAM</v>
      </c>
      <c r="G8" s="373" t="str">
        <f>IF('Marks Entry'!G10="","",'Marks Entry'!G10)</f>
        <v>KANIYA DEVI</v>
      </c>
      <c r="H8" s="352" t="str">
        <f>IF('Marks Entry'!H10="","",'Marks Entry'!H10)</f>
        <v>SBC</v>
      </c>
      <c r="I8" s="352" t="str">
        <f>IF('Marks Entry'!I10="","",'Marks Entry'!I10)</f>
        <v>M</v>
      </c>
      <c r="J8" s="352">
        <f>IF('Marks Entry'!J10="","",'Marks Entry'!J10)</f>
        <v>9</v>
      </c>
      <c r="K8" s="352">
        <f>IF('Marks Entry'!K10="","",'Marks Entry'!K10)</f>
        <v>9</v>
      </c>
      <c r="L8" s="352">
        <f>IF('Marks Entry'!L10="","",'Marks Entry'!L10)</f>
        <v>10</v>
      </c>
      <c r="M8" s="353">
        <f t="shared" si="27"/>
        <v>28</v>
      </c>
      <c r="N8" s="374">
        <f t="shared" si="28"/>
        <v>19</v>
      </c>
      <c r="O8" s="352">
        <f>IF('Marks Entry'!M10="","",'Marks Entry'!M10)</f>
        <v>63</v>
      </c>
      <c r="P8" s="374">
        <f t="shared" si="29"/>
        <v>45</v>
      </c>
      <c r="Q8" s="371">
        <f>IF(AND($B8="NSO",$E8="",O8=""),"",IF(AND('Marks Entry'!N10="AB"),"AB",IF(AND('Marks Entry'!N10="ML"),"RE",IF('Marks Entry'!N10="","",ROUNDUP('Marks Entry'!N10*30/100,0)))))</f>
        <v>21</v>
      </c>
      <c r="R8" s="375">
        <f t="shared" si="30"/>
        <v>85</v>
      </c>
      <c r="S8" s="357">
        <f t="shared" si="31"/>
        <v>0</v>
      </c>
      <c r="T8" s="357">
        <f t="shared" si="32"/>
        <v>0</v>
      </c>
      <c r="U8" s="358">
        <f t="shared" si="33"/>
        <v>100</v>
      </c>
      <c r="V8" s="357" t="str">
        <f t="shared" si="34"/>
        <v/>
      </c>
      <c r="W8" s="357" t="str">
        <f t="shared" si="35"/>
        <v>P</v>
      </c>
      <c r="X8" s="357" t="str">
        <f t="shared" si="36"/>
        <v>D</v>
      </c>
      <c r="Y8" s="352">
        <f>IF('Marks Entry'!O10="","",'Marks Entry'!O10)</f>
        <v>9</v>
      </c>
      <c r="Z8" s="352">
        <f>IF('Marks Entry'!P10="","",'Marks Entry'!P10)</f>
        <v>9</v>
      </c>
      <c r="AA8" s="352">
        <f>IF('Marks Entry'!Q10="","",'Marks Entry'!Q10)</f>
        <v>10</v>
      </c>
      <c r="AB8" s="353">
        <f t="shared" si="37"/>
        <v>28</v>
      </c>
      <c r="AC8" s="374">
        <f t="shared" si="38"/>
        <v>19</v>
      </c>
      <c r="AD8" s="352">
        <f>IF('Marks Entry'!R10="","",'Marks Entry'!R10)</f>
        <v>49</v>
      </c>
      <c r="AE8" s="374">
        <f t="shared" si="39"/>
        <v>35</v>
      </c>
      <c r="AF8" s="371">
        <f>IF(AND($B8="NSO",$E8=""),"",IF(AND('Marks Entry'!S10="AB"),"AB",IF(AND('Marks Entry'!S10="ML"),"RE",IF('Marks Entry'!S10="","",ROUNDUP('Marks Entry'!S10*30/100,0)))))</f>
        <v>9</v>
      </c>
      <c r="AG8" s="375">
        <f t="shared" si="40"/>
        <v>63</v>
      </c>
      <c r="AH8" s="357">
        <f t="shared" si="41"/>
        <v>0</v>
      </c>
      <c r="AI8" s="357">
        <f t="shared" si="42"/>
        <v>0</v>
      </c>
      <c r="AJ8" s="358">
        <f t="shared" si="43"/>
        <v>100</v>
      </c>
      <c r="AK8" s="357" t="str">
        <f t="shared" si="44"/>
        <v/>
      </c>
      <c r="AL8" s="357" t="str">
        <f t="shared" si="45"/>
        <v>P</v>
      </c>
      <c r="AM8" s="357" t="str">
        <f t="shared" si="46"/>
        <v>I</v>
      </c>
      <c r="AN8" s="359">
        <f>IF('Marks Entry'!T10="","",'Marks Entry'!T10)</f>
        <v>1</v>
      </c>
      <c r="AO8" s="352">
        <f>IF('Marks Entry'!V10="","",'Marks Entry'!V10)</f>
        <v>9</v>
      </c>
      <c r="AP8" s="352">
        <f>IF('Marks Entry'!W10="","",'Marks Entry'!W10)</f>
        <v>9</v>
      </c>
      <c r="AQ8" s="352">
        <f>IF('Marks Entry'!X10="","",'Marks Entry'!X10)</f>
        <v>10</v>
      </c>
      <c r="AR8" s="353">
        <f t="shared" si="47"/>
        <v>28</v>
      </c>
      <c r="AS8" s="374">
        <f t="shared" si="48"/>
        <v>19</v>
      </c>
      <c r="AT8" s="352">
        <f>IF('Marks Entry'!Y10="","",'Marks Entry'!Y10)</f>
        <v>45</v>
      </c>
      <c r="AU8" s="352" t="str">
        <f>IF('Marks Entry'!Z10="","",'Marks Entry'!Z10)</f>
        <v/>
      </c>
      <c r="AV8" s="352">
        <f t="shared" si="49"/>
        <v>45</v>
      </c>
      <c r="AW8" s="374">
        <f t="shared" si="50"/>
        <v>33</v>
      </c>
      <c r="AX8" s="371">
        <f>IF(AND($B8="NSO",$E8=""),"",IF(AND('Marks Entry'!AA10="AB",'Marks Entry'!AB10="AB"),"AB",IF(AND('Marks Entry'!AA10="ML",'Marks Entry'!AB10="ML"),"RE",IF('Marks Entry'!AA10="","",ROUNDUP(('Marks Entry'!AA10+'Marks Entry'!AB10)*30/100,0)))))</f>
        <v>30</v>
      </c>
      <c r="AY8" s="375">
        <f t="shared" si="51"/>
        <v>82</v>
      </c>
      <c r="AZ8" s="357">
        <f t="shared" si="52"/>
        <v>0</v>
      </c>
      <c r="BA8" s="357">
        <f t="shared" si="53"/>
        <v>0</v>
      </c>
      <c r="BB8" s="358">
        <f t="shared" si="54"/>
        <v>100</v>
      </c>
      <c r="BC8" s="357" t="str">
        <f t="shared" si="55"/>
        <v/>
      </c>
      <c r="BD8" s="357" t="str">
        <f t="shared" si="56"/>
        <v>P</v>
      </c>
      <c r="BE8" s="357" t="str">
        <f t="shared" si="57"/>
        <v>D</v>
      </c>
      <c r="BF8" s="359">
        <f>IF('Marks Entry'!AC10="","",'Marks Entry'!AC10)</f>
        <v>1</v>
      </c>
      <c r="BG8" s="352">
        <f>IF('Marks Entry'!AE10="","",'Marks Entry'!AE10)</f>
        <v>9</v>
      </c>
      <c r="BH8" s="352">
        <f>IF('Marks Entry'!AF10="","",'Marks Entry'!AF10)</f>
        <v>9</v>
      </c>
      <c r="BI8" s="352">
        <f>IF('Marks Entry'!AG10="","",'Marks Entry'!AG10)</f>
        <v>10</v>
      </c>
      <c r="BJ8" s="353">
        <f t="shared" si="58"/>
        <v>28</v>
      </c>
      <c r="BK8" s="374">
        <f t="shared" si="59"/>
        <v>19</v>
      </c>
      <c r="BL8" s="352">
        <f>IF('Marks Entry'!AH10="","",'Marks Entry'!AH10)</f>
        <v>54</v>
      </c>
      <c r="BM8" s="352" t="str">
        <f>IF('Marks Entry'!AI10="","",'Marks Entry'!AI10)</f>
        <v/>
      </c>
      <c r="BN8" s="352">
        <f t="shared" si="60"/>
        <v>54</v>
      </c>
      <c r="BO8" s="374">
        <f t="shared" si="61"/>
        <v>39</v>
      </c>
      <c r="BP8" s="371">
        <f>IF(AND($B8="NSO",$E8=""),"",IF(AND('Marks Entry'!AJ10="AB",'Marks Entry'!AK10="AB"),"AB",IF(AND('Marks Entry'!AJ10="ML",'Marks Entry'!AK10="ML"),"RE",IF('Marks Entry'!AJ10="","",ROUNDUP(('Marks Entry'!AJ10+'Marks Entry'!AK10)*30/100,0)))))</f>
        <v>30</v>
      </c>
      <c r="BQ8" s="375">
        <f t="shared" si="62"/>
        <v>88</v>
      </c>
      <c r="BR8" s="357">
        <f t="shared" si="63"/>
        <v>0</v>
      </c>
      <c r="BS8" s="357">
        <f t="shared" si="64"/>
        <v>0</v>
      </c>
      <c r="BT8" s="358">
        <f t="shared" si="65"/>
        <v>100</v>
      </c>
      <c r="BU8" s="357" t="str">
        <f t="shared" si="66"/>
        <v/>
      </c>
      <c r="BV8" s="357" t="str">
        <f t="shared" si="67"/>
        <v>P</v>
      </c>
      <c r="BW8" s="357" t="str">
        <f t="shared" si="68"/>
        <v>D</v>
      </c>
      <c r="BX8" s="359">
        <f>IF('Marks Entry'!AL10="","",'Marks Entry'!AL10)</f>
        <v>1</v>
      </c>
      <c r="BY8" s="352">
        <f>IF('Marks Entry'!AN10="","",'Marks Entry'!AN10)</f>
        <v>9</v>
      </c>
      <c r="BZ8" s="352">
        <f>IF('Marks Entry'!AO10="","",'Marks Entry'!AO10)</f>
        <v>9</v>
      </c>
      <c r="CA8" s="352">
        <f>IF('Marks Entry'!AP10="","",'Marks Entry'!AP10)</f>
        <v>10</v>
      </c>
      <c r="CB8" s="353">
        <f t="shared" si="69"/>
        <v>28</v>
      </c>
      <c r="CC8" s="374">
        <f t="shared" si="70"/>
        <v>19</v>
      </c>
      <c r="CD8" s="352">
        <f>IF('Marks Entry'!AQ10="","",'Marks Entry'!AQ10)</f>
        <v>54</v>
      </c>
      <c r="CE8" s="352" t="str">
        <f>IF('Marks Entry'!AR10="","",'Marks Entry'!AR10)</f>
        <v/>
      </c>
      <c r="CF8" s="352">
        <f t="shared" si="71"/>
        <v>54</v>
      </c>
      <c r="CG8" s="374">
        <f t="shared" si="72"/>
        <v>39</v>
      </c>
      <c r="CH8" s="371">
        <f>IF(AND($B8="NSO",$E8=""),"",IF(AND('Marks Entry'!AS10="AB",'Marks Entry'!AT10="AB"),"AB",IF(AND('Marks Entry'!AS10="ML",'Marks Entry'!AT10="ML"),"RE",IF('Marks Entry'!AS10="","",ROUNDUP(('Marks Entry'!AS10+'Marks Entry'!AT10)*30/100,0)))))</f>
        <v>30</v>
      </c>
      <c r="CI8" s="375">
        <f t="shared" si="73"/>
        <v>88</v>
      </c>
      <c r="CJ8" s="357">
        <f t="shared" si="74"/>
        <v>0</v>
      </c>
      <c r="CK8" s="357">
        <f t="shared" si="75"/>
        <v>0</v>
      </c>
      <c r="CL8" s="358">
        <f t="shared" si="76"/>
        <v>100</v>
      </c>
      <c r="CM8" s="357" t="str">
        <f t="shared" si="77"/>
        <v/>
      </c>
      <c r="CN8" s="357" t="str">
        <f t="shared" si="78"/>
        <v>P</v>
      </c>
      <c r="CO8" s="357" t="str">
        <f t="shared" si="79"/>
        <v>D</v>
      </c>
      <c r="CP8" s="359">
        <f>IF('Marks Entry'!AU10="","",'Marks Entry'!AU10)</f>
        <v>2</v>
      </c>
      <c r="CQ8" s="352">
        <f>IF('Marks Entry'!AW10="","",'Marks Entry'!AW10)</f>
        <v>9</v>
      </c>
      <c r="CR8" s="352">
        <f>IF('Marks Entry'!AX10="","",'Marks Entry'!AX10)</f>
        <v>9</v>
      </c>
      <c r="CS8" s="352">
        <f>IF('Marks Entry'!AY10="","",'Marks Entry'!AY10)</f>
        <v>10</v>
      </c>
      <c r="CT8" s="353">
        <f t="shared" si="80"/>
        <v>28</v>
      </c>
      <c r="CU8" s="374">
        <f t="shared" si="81"/>
        <v>19</v>
      </c>
      <c r="CV8" s="352">
        <f>IF('Marks Entry'!AZ10="","",'Marks Entry'!AZ10)</f>
        <v>54</v>
      </c>
      <c r="CW8" s="352" t="str">
        <f>IF('Marks Entry'!BA10="","",'Marks Entry'!BA10)</f>
        <v/>
      </c>
      <c r="CX8" s="352">
        <f t="shared" si="82"/>
        <v>54</v>
      </c>
      <c r="CY8" s="374">
        <f t="shared" si="83"/>
        <v>39</v>
      </c>
      <c r="CZ8" s="371">
        <f>IF(AND($B8="NSO",$E8=""),"",IF(AND('Marks Entry'!BB10="AB",'Marks Entry'!BC10="AB"),"AB",IF(AND('Marks Entry'!BB10="ML",'Marks Entry'!BC10="ML"),"RE",IF('Marks Entry'!BB10="","",ROUNDUP(('Marks Entry'!BB10+'Marks Entry'!BC10)*30/100,0)))))</f>
        <v>30</v>
      </c>
      <c r="DA8" s="375">
        <f t="shared" si="84"/>
        <v>88</v>
      </c>
      <c r="DB8" s="357">
        <f t="shared" si="85"/>
        <v>0</v>
      </c>
      <c r="DC8" s="357">
        <f t="shared" si="86"/>
        <v>0</v>
      </c>
      <c r="DD8" s="358">
        <f t="shared" si="87"/>
        <v>100</v>
      </c>
      <c r="DE8" s="357" t="str">
        <f t="shared" si="88"/>
        <v/>
      </c>
      <c r="DF8" s="357" t="str">
        <f t="shared" si="89"/>
        <v>P</v>
      </c>
      <c r="DG8" s="357" t="str">
        <f t="shared" si="90"/>
        <v>D</v>
      </c>
      <c r="DH8" s="357">
        <f t="shared" si="91"/>
        <v>0</v>
      </c>
      <c r="DI8" s="376" t="str">
        <f t="shared" si="92"/>
        <v>D</v>
      </c>
      <c r="DJ8" s="376" t="str">
        <f t="shared" si="93"/>
        <v>I</v>
      </c>
      <c r="DK8" s="376" t="str">
        <f t="shared" si="94"/>
        <v>D</v>
      </c>
      <c r="DL8" s="376" t="str">
        <f t="shared" si="95"/>
        <v>D</v>
      </c>
      <c r="DM8" s="376" t="str">
        <f t="shared" si="96"/>
        <v>D</v>
      </c>
      <c r="DN8" s="376" t="str">
        <f t="shared" si="97"/>
        <v>D</v>
      </c>
      <c r="DO8" s="361">
        <f t="shared" si="98"/>
        <v>0</v>
      </c>
      <c r="DP8" s="361">
        <f t="shared" si="99"/>
        <v>0</v>
      </c>
      <c r="DQ8" s="361">
        <f t="shared" si="100"/>
        <v>0</v>
      </c>
      <c r="DR8" s="361">
        <f t="shared" si="101"/>
        <v>0</v>
      </c>
      <c r="DS8" s="361">
        <f t="shared" si="102"/>
        <v>0</v>
      </c>
      <c r="DT8" s="377" t="str">
        <f t="shared" si="103"/>
        <v>PASS</v>
      </c>
      <c r="DU8" s="480">
        <f>IF('Marks Entry'!BD10="","",'Marks Entry'!BD10)</f>
        <v>30</v>
      </c>
      <c r="DV8" s="480">
        <f>IF('Marks Entry'!BE10="","",'Marks Entry'!BE10)</f>
        <v>22</v>
      </c>
      <c r="DW8" s="480">
        <f>IF('Marks Entry'!BF10="","",'Marks Entry'!BF10)</f>
        <v>23</v>
      </c>
      <c r="DX8" s="378">
        <f t="shared" si="104"/>
        <v>75</v>
      </c>
      <c r="DY8" s="352" t="str">
        <f t="shared" si="105"/>
        <v>D</v>
      </c>
      <c r="DZ8" s="379" t="str">
        <f t="shared" si="106"/>
        <v/>
      </c>
      <c r="EA8" s="352" t="str">
        <f t="shared" si="107"/>
        <v>I</v>
      </c>
      <c r="EB8" s="379" t="str">
        <f t="shared" si="108"/>
        <v/>
      </c>
      <c r="EC8" s="352" t="str">
        <f t="shared" si="109"/>
        <v>D</v>
      </c>
      <c r="ED8" s="352" t="str">
        <f t="shared" si="110"/>
        <v>D</v>
      </c>
      <c r="EE8" s="352" t="str">
        <f t="shared" si="111"/>
        <v/>
      </c>
      <c r="EF8" s="380" t="str">
        <f t="shared" si="112"/>
        <v/>
      </c>
      <c r="EG8" s="379" t="str">
        <f t="shared" si="113"/>
        <v/>
      </c>
      <c r="EH8" s="352" t="str">
        <f t="shared" si="114"/>
        <v>D</v>
      </c>
      <c r="EI8" s="352" t="str">
        <f t="shared" si="115"/>
        <v>D</v>
      </c>
      <c r="EJ8" s="352" t="str">
        <f t="shared" si="116"/>
        <v/>
      </c>
      <c r="EK8" s="352" t="str">
        <f t="shared" si="117"/>
        <v/>
      </c>
      <c r="EL8" s="379" t="str">
        <f t="shared" si="118"/>
        <v/>
      </c>
      <c r="EM8" s="352" t="str">
        <f t="shared" si="119"/>
        <v>D</v>
      </c>
      <c r="EN8" s="352" t="str">
        <f t="shared" si="120"/>
        <v>D</v>
      </c>
      <c r="EO8" s="352" t="str">
        <f t="shared" si="121"/>
        <v/>
      </c>
      <c r="EP8" s="352" t="str">
        <f t="shared" si="122"/>
        <v/>
      </c>
      <c r="EQ8" s="379" t="str">
        <f t="shared" si="123"/>
        <v/>
      </c>
      <c r="ER8" s="352" t="str">
        <f t="shared" si="124"/>
        <v>D</v>
      </c>
      <c r="ES8" s="352" t="str">
        <f t="shared" si="125"/>
        <v/>
      </c>
      <c r="ET8" s="352" t="str">
        <f t="shared" si="126"/>
        <v>D</v>
      </c>
      <c r="EU8" s="352" t="str">
        <f t="shared" si="127"/>
        <v/>
      </c>
      <c r="EV8" s="379" t="str">
        <f t="shared" si="128"/>
        <v/>
      </c>
      <c r="EW8" s="379" t="str">
        <f t="shared" si="129"/>
        <v>D</v>
      </c>
      <c r="EX8" s="381">
        <f>IF('Student DATA Entry'!I5="","",'Student DATA Entry'!I5)</f>
        <v>324</v>
      </c>
      <c r="EY8" s="382">
        <f>IF('Student DATA Entry'!J5="","",'Student DATA Entry'!J5)</f>
        <v>312</v>
      </c>
      <c r="EZ8" s="368" t="str">
        <f t="shared" si="130"/>
        <v xml:space="preserve">      </v>
      </c>
      <c r="FA8" s="368" t="str">
        <f t="shared" si="131"/>
        <v xml:space="preserve">      </v>
      </c>
      <c r="FB8" s="368" t="str">
        <f t="shared" si="132"/>
        <v xml:space="preserve">      </v>
      </c>
      <c r="FC8" s="368" t="str">
        <f t="shared" si="133"/>
        <v xml:space="preserve">HINDI  POLITICAL SCIENCE   HISTORY   GEOGRAPHY   BEAUTY AND HEALTH   </v>
      </c>
      <c r="FD8" s="368" t="str">
        <f t="shared" si="134"/>
        <v>Promoted to Class 12th</v>
      </c>
      <c r="FE8" s="479">
        <f t="shared" si="135"/>
        <v>406</v>
      </c>
      <c r="FF8" s="384">
        <f t="shared" si="136"/>
        <v>81.2</v>
      </c>
      <c r="FG8" s="481" t="str">
        <f t="shared" si="137"/>
        <v>I</v>
      </c>
      <c r="FH8" s="386">
        <f t="shared" si="138"/>
        <v>3.9999999999999964</v>
      </c>
      <c r="FI8" s="364" t="str">
        <f t="shared" si="139"/>
        <v/>
      </c>
    </row>
    <row r="9" spans="1:165" s="140" customFormat="1" ht="15.6" customHeight="1">
      <c r="A9" s="369">
        <v>4</v>
      </c>
      <c r="B9" s="370">
        <f>IF('Marks Entry'!B11="","",VALUE('Marks Entry'!B11))</f>
        <v>1104</v>
      </c>
      <c r="C9" s="371">
        <f>IF('Marks Entry'!C11="","",'Marks Entry'!C11)</f>
        <v>234</v>
      </c>
      <c r="D9" s="372" t="str">
        <f>IF('Marks Entry'!D11="","",'Marks Entry'!D11)</f>
        <v>08-05-2004</v>
      </c>
      <c r="E9" s="373" t="str">
        <f>IF('Marks Entry'!E11="","",'Marks Entry'!E11)</f>
        <v>BHAVANI SINGH</v>
      </c>
      <c r="F9" s="373" t="str">
        <f>IF('Marks Entry'!F11="","",'Marks Entry'!F11)</f>
        <v>HADMAT SINGH</v>
      </c>
      <c r="G9" s="373" t="str">
        <f>IF('Marks Entry'!G11="","",'Marks Entry'!G11)</f>
        <v>KISHOR KANWAR</v>
      </c>
      <c r="H9" s="352" t="str">
        <f>IF('Marks Entry'!H11="","",'Marks Entry'!H11)</f>
        <v>GEN</v>
      </c>
      <c r="I9" s="352" t="str">
        <f>IF('Marks Entry'!I11="","",'Marks Entry'!I11)</f>
        <v>M</v>
      </c>
      <c r="J9" s="352">
        <f>IF('Marks Entry'!J11="","",'Marks Entry'!J11)</f>
        <v>5</v>
      </c>
      <c r="K9" s="352">
        <f>IF('Marks Entry'!K11="","",'Marks Entry'!K11)</f>
        <v>7</v>
      </c>
      <c r="L9" s="352">
        <f>IF('Marks Entry'!L11="","",'Marks Entry'!L11)</f>
        <v>8</v>
      </c>
      <c r="M9" s="353">
        <f t="shared" si="27"/>
        <v>20</v>
      </c>
      <c r="N9" s="374">
        <f t="shared" si="28"/>
        <v>14</v>
      </c>
      <c r="O9" s="352">
        <f>IF('Marks Entry'!M11="","",'Marks Entry'!M11)</f>
        <v>56</v>
      </c>
      <c r="P9" s="374">
        <f t="shared" si="29"/>
        <v>40</v>
      </c>
      <c r="Q9" s="371">
        <f>IF(AND($B9="NSO",$E9="",O9=""),"",IF(AND('Marks Entry'!N11="AB"),"AB",IF(AND('Marks Entry'!N11="ML"),"RE",IF('Marks Entry'!N11="","",ROUNDUP('Marks Entry'!N11*30/100,0)))))</f>
        <v>18</v>
      </c>
      <c r="R9" s="375">
        <f t="shared" si="30"/>
        <v>72</v>
      </c>
      <c r="S9" s="357">
        <f t="shared" si="31"/>
        <v>0</v>
      </c>
      <c r="T9" s="357">
        <f t="shared" si="32"/>
        <v>0</v>
      </c>
      <c r="U9" s="358">
        <f t="shared" si="33"/>
        <v>100</v>
      </c>
      <c r="V9" s="357" t="str">
        <f t="shared" si="34"/>
        <v/>
      </c>
      <c r="W9" s="357" t="str">
        <f t="shared" si="35"/>
        <v>P</v>
      </c>
      <c r="X9" s="357" t="str">
        <f t="shared" si="36"/>
        <v>I</v>
      </c>
      <c r="Y9" s="352">
        <f>IF('Marks Entry'!O11="","",'Marks Entry'!O11)</f>
        <v>5</v>
      </c>
      <c r="Z9" s="352">
        <f>IF('Marks Entry'!P11="","",'Marks Entry'!P11)</f>
        <v>7</v>
      </c>
      <c r="AA9" s="352">
        <f>IF('Marks Entry'!Q11="","",'Marks Entry'!Q11)</f>
        <v>8</v>
      </c>
      <c r="AB9" s="353">
        <f t="shared" si="37"/>
        <v>20</v>
      </c>
      <c r="AC9" s="374">
        <f t="shared" si="38"/>
        <v>14</v>
      </c>
      <c r="AD9" s="352">
        <f>IF('Marks Entry'!R11="","",'Marks Entry'!R11)</f>
        <v>32</v>
      </c>
      <c r="AE9" s="374">
        <f t="shared" si="39"/>
        <v>23</v>
      </c>
      <c r="AF9" s="371">
        <f>IF(AND($B9="NSO",$E9=""),"",IF(AND('Marks Entry'!S11="AB"),"AB",IF(AND('Marks Entry'!S11="ML"),"RE",IF('Marks Entry'!S11="","",ROUNDUP('Marks Entry'!S11*30/100,0)))))</f>
        <v>6</v>
      </c>
      <c r="AG9" s="375">
        <f t="shared" si="40"/>
        <v>43</v>
      </c>
      <c r="AH9" s="357">
        <f t="shared" si="41"/>
        <v>0</v>
      </c>
      <c r="AI9" s="357">
        <f t="shared" si="42"/>
        <v>0</v>
      </c>
      <c r="AJ9" s="358">
        <f t="shared" si="43"/>
        <v>100</v>
      </c>
      <c r="AK9" s="357" t="str">
        <f t="shared" si="44"/>
        <v/>
      </c>
      <c r="AL9" s="357" t="str">
        <f t="shared" si="45"/>
        <v>P</v>
      </c>
      <c r="AM9" s="357" t="str">
        <f t="shared" si="46"/>
        <v>III</v>
      </c>
      <c r="AN9" s="359">
        <f>IF('Marks Entry'!T11="","",'Marks Entry'!T11)</f>
        <v>1</v>
      </c>
      <c r="AO9" s="352">
        <f>IF('Marks Entry'!V11="","",'Marks Entry'!V11)</f>
        <v>5</v>
      </c>
      <c r="AP9" s="352">
        <f>IF('Marks Entry'!W11="","",'Marks Entry'!W11)</f>
        <v>7</v>
      </c>
      <c r="AQ9" s="352">
        <f>IF('Marks Entry'!X11="","",'Marks Entry'!X11)</f>
        <v>8</v>
      </c>
      <c r="AR9" s="353">
        <f t="shared" si="47"/>
        <v>20</v>
      </c>
      <c r="AS9" s="374">
        <f t="shared" si="48"/>
        <v>14</v>
      </c>
      <c r="AT9" s="352">
        <f>IF('Marks Entry'!Y11="","",'Marks Entry'!Y11)</f>
        <v>32</v>
      </c>
      <c r="AU9" s="352">
        <f>IF('Marks Entry'!Z11="","",'Marks Entry'!Z11)</f>
        <v>20</v>
      </c>
      <c r="AV9" s="352">
        <f t="shared" si="49"/>
        <v>52</v>
      </c>
      <c r="AW9" s="374">
        <f t="shared" si="50"/>
        <v>38</v>
      </c>
      <c r="AX9" s="371">
        <f>IF(AND($B9="NSO",$E9=""),"",IF(AND('Marks Entry'!AA11="AB",'Marks Entry'!AB11="AB"),"AB",IF(AND('Marks Entry'!AA11="ML",'Marks Entry'!AB11="ML"),"RE",IF('Marks Entry'!AA11="","",ROUNDUP(('Marks Entry'!AA11+'Marks Entry'!AB11)*30/100,0)))))</f>
        <v>30</v>
      </c>
      <c r="AY9" s="375">
        <f t="shared" si="51"/>
        <v>82</v>
      </c>
      <c r="AZ9" s="357">
        <f t="shared" si="52"/>
        <v>0</v>
      </c>
      <c r="BA9" s="357">
        <f t="shared" si="53"/>
        <v>0</v>
      </c>
      <c r="BB9" s="358">
        <f t="shared" si="54"/>
        <v>100</v>
      </c>
      <c r="BC9" s="357" t="str">
        <f t="shared" si="55"/>
        <v/>
      </c>
      <c r="BD9" s="357" t="str">
        <f t="shared" si="56"/>
        <v>P</v>
      </c>
      <c r="BE9" s="357" t="str">
        <f t="shared" si="57"/>
        <v>D</v>
      </c>
      <c r="BF9" s="359">
        <f>IF('Marks Entry'!AC11="","",'Marks Entry'!AC11)</f>
        <v>1</v>
      </c>
      <c r="BG9" s="352">
        <f>IF('Marks Entry'!AE11="","",'Marks Entry'!AE11)</f>
        <v>5</v>
      </c>
      <c r="BH9" s="352">
        <f>IF('Marks Entry'!AF11="","",'Marks Entry'!AF11)</f>
        <v>7</v>
      </c>
      <c r="BI9" s="352">
        <f>IF('Marks Entry'!AG11="","",'Marks Entry'!AG11)</f>
        <v>8</v>
      </c>
      <c r="BJ9" s="353">
        <f t="shared" si="58"/>
        <v>20</v>
      </c>
      <c r="BK9" s="374">
        <f t="shared" si="59"/>
        <v>14</v>
      </c>
      <c r="BL9" s="352">
        <f>IF('Marks Entry'!AH11="","",'Marks Entry'!AH11)</f>
        <v>32</v>
      </c>
      <c r="BM9" s="352" t="str">
        <f>IF('Marks Entry'!AI11="","",'Marks Entry'!AI11)</f>
        <v/>
      </c>
      <c r="BN9" s="352">
        <f t="shared" si="60"/>
        <v>32</v>
      </c>
      <c r="BO9" s="374">
        <f t="shared" si="61"/>
        <v>23</v>
      </c>
      <c r="BP9" s="371">
        <f>IF(AND($B9="NSO",$E9=""),"",IF(AND('Marks Entry'!AJ11="AB",'Marks Entry'!AK11="AB"),"AB",IF(AND('Marks Entry'!AJ11="ML",'Marks Entry'!AK11="ML"),"RE",IF('Marks Entry'!AJ11="","",ROUNDUP(('Marks Entry'!AJ11+'Marks Entry'!AK11)*30/100,0)))))</f>
        <v>30</v>
      </c>
      <c r="BQ9" s="375">
        <f t="shared" si="62"/>
        <v>67</v>
      </c>
      <c r="BR9" s="357">
        <f t="shared" si="63"/>
        <v>0</v>
      </c>
      <c r="BS9" s="357">
        <f t="shared" si="64"/>
        <v>0</v>
      </c>
      <c r="BT9" s="358">
        <f t="shared" si="65"/>
        <v>100</v>
      </c>
      <c r="BU9" s="357" t="str">
        <f t="shared" si="66"/>
        <v/>
      </c>
      <c r="BV9" s="357" t="str">
        <f t="shared" si="67"/>
        <v>P</v>
      </c>
      <c r="BW9" s="357" t="str">
        <f t="shared" si="68"/>
        <v>I</v>
      </c>
      <c r="BX9" s="359">
        <f>IF('Marks Entry'!AL11="","",'Marks Entry'!AL11)</f>
        <v>1</v>
      </c>
      <c r="BY9" s="352">
        <f>IF('Marks Entry'!AN11="","",'Marks Entry'!AN11)</f>
        <v>5</v>
      </c>
      <c r="BZ9" s="352">
        <f>IF('Marks Entry'!AO11="","",'Marks Entry'!AO11)</f>
        <v>7</v>
      </c>
      <c r="CA9" s="352">
        <f>IF('Marks Entry'!AP11="","",'Marks Entry'!AP11)</f>
        <v>8</v>
      </c>
      <c r="CB9" s="353">
        <f t="shared" si="69"/>
        <v>20</v>
      </c>
      <c r="CC9" s="374">
        <f t="shared" si="70"/>
        <v>14</v>
      </c>
      <c r="CD9" s="352">
        <f>IF('Marks Entry'!AQ11="","",'Marks Entry'!AQ11)</f>
        <v>32</v>
      </c>
      <c r="CE9" s="352" t="str">
        <f>IF('Marks Entry'!AR11="","",'Marks Entry'!AR11)</f>
        <v/>
      </c>
      <c r="CF9" s="352">
        <f t="shared" si="71"/>
        <v>32</v>
      </c>
      <c r="CG9" s="374">
        <f t="shared" si="72"/>
        <v>23</v>
      </c>
      <c r="CH9" s="371">
        <f>IF(AND($B9="NSO",$E9=""),"",IF(AND('Marks Entry'!AS11="AB",'Marks Entry'!AT11="AB"),"AB",IF(AND('Marks Entry'!AS11="ML",'Marks Entry'!AT11="ML"),"RE",IF('Marks Entry'!AS11="","",ROUNDUP(('Marks Entry'!AS11+'Marks Entry'!AT11)*30/100,0)))))</f>
        <v>30</v>
      </c>
      <c r="CI9" s="375">
        <f t="shared" si="73"/>
        <v>67</v>
      </c>
      <c r="CJ9" s="357">
        <f t="shared" si="74"/>
        <v>0</v>
      </c>
      <c r="CK9" s="357">
        <f t="shared" si="75"/>
        <v>0</v>
      </c>
      <c r="CL9" s="358">
        <f t="shared" si="76"/>
        <v>100</v>
      </c>
      <c r="CM9" s="357" t="str">
        <f t="shared" si="77"/>
        <v/>
      </c>
      <c r="CN9" s="357" t="str">
        <f t="shared" si="78"/>
        <v>P</v>
      </c>
      <c r="CO9" s="357" t="str">
        <f t="shared" si="79"/>
        <v>I</v>
      </c>
      <c r="CP9" s="359">
        <f>IF('Marks Entry'!AU11="","",'Marks Entry'!AU11)</f>
        <v>2</v>
      </c>
      <c r="CQ9" s="352">
        <f>IF('Marks Entry'!AW11="","",'Marks Entry'!AW11)</f>
        <v>5</v>
      </c>
      <c r="CR9" s="352">
        <f>IF('Marks Entry'!AX11="","",'Marks Entry'!AX11)</f>
        <v>7</v>
      </c>
      <c r="CS9" s="352">
        <f>IF('Marks Entry'!AY11="","",'Marks Entry'!AY11)</f>
        <v>8</v>
      </c>
      <c r="CT9" s="353">
        <f t="shared" si="80"/>
        <v>20</v>
      </c>
      <c r="CU9" s="374">
        <f t="shared" si="81"/>
        <v>14</v>
      </c>
      <c r="CV9" s="352">
        <f>IF('Marks Entry'!AZ11="","",'Marks Entry'!AZ11)</f>
        <v>32</v>
      </c>
      <c r="CW9" s="352" t="str">
        <f>IF('Marks Entry'!BA11="","",'Marks Entry'!BA11)</f>
        <v/>
      </c>
      <c r="CX9" s="352">
        <f t="shared" si="82"/>
        <v>32</v>
      </c>
      <c r="CY9" s="374">
        <f t="shared" si="83"/>
        <v>23</v>
      </c>
      <c r="CZ9" s="371">
        <f>IF(AND($B9="NSO",$E9=""),"",IF(AND('Marks Entry'!BB11="AB",'Marks Entry'!BC11="AB"),"AB",IF(AND('Marks Entry'!BB11="ML",'Marks Entry'!BC11="ML"),"RE",IF('Marks Entry'!BB11="","",ROUNDUP(('Marks Entry'!BB11+'Marks Entry'!BC11)*30/100,0)))))</f>
        <v>27</v>
      </c>
      <c r="DA9" s="375">
        <f t="shared" si="84"/>
        <v>64</v>
      </c>
      <c r="DB9" s="357">
        <f t="shared" si="85"/>
        <v>0</v>
      </c>
      <c r="DC9" s="357">
        <f t="shared" si="86"/>
        <v>0</v>
      </c>
      <c r="DD9" s="358">
        <f t="shared" si="87"/>
        <v>100</v>
      </c>
      <c r="DE9" s="357" t="str">
        <f t="shared" si="88"/>
        <v/>
      </c>
      <c r="DF9" s="357" t="str">
        <f t="shared" si="89"/>
        <v>P</v>
      </c>
      <c r="DG9" s="357" t="str">
        <f t="shared" si="90"/>
        <v>I</v>
      </c>
      <c r="DH9" s="357">
        <f t="shared" si="91"/>
        <v>0</v>
      </c>
      <c r="DI9" s="376" t="str">
        <f t="shared" si="92"/>
        <v>I</v>
      </c>
      <c r="DJ9" s="376" t="str">
        <f t="shared" si="93"/>
        <v>III</v>
      </c>
      <c r="DK9" s="376" t="str">
        <f t="shared" si="94"/>
        <v>D</v>
      </c>
      <c r="DL9" s="376" t="str">
        <f t="shared" si="95"/>
        <v>I</v>
      </c>
      <c r="DM9" s="376" t="str">
        <f t="shared" si="96"/>
        <v>I</v>
      </c>
      <c r="DN9" s="376" t="str">
        <f t="shared" si="97"/>
        <v>I</v>
      </c>
      <c r="DO9" s="361">
        <f t="shared" si="98"/>
        <v>0</v>
      </c>
      <c r="DP9" s="361">
        <f t="shared" si="99"/>
        <v>0</v>
      </c>
      <c r="DQ9" s="361">
        <f t="shared" si="100"/>
        <v>0</v>
      </c>
      <c r="DR9" s="361">
        <f t="shared" si="101"/>
        <v>0</v>
      </c>
      <c r="DS9" s="361">
        <f t="shared" si="102"/>
        <v>0</v>
      </c>
      <c r="DT9" s="377" t="str">
        <f t="shared" si="103"/>
        <v>PASS</v>
      </c>
      <c r="DU9" s="480">
        <f>IF('Marks Entry'!BD11="","",'Marks Entry'!BD11)</f>
        <v>29</v>
      </c>
      <c r="DV9" s="480">
        <f>IF('Marks Entry'!BE11="","",'Marks Entry'!BE11)</f>
        <v>22</v>
      </c>
      <c r="DW9" s="480">
        <f>IF('Marks Entry'!BF11="","",'Marks Entry'!BF11)</f>
        <v>23</v>
      </c>
      <c r="DX9" s="378">
        <f t="shared" si="104"/>
        <v>74</v>
      </c>
      <c r="DY9" s="352" t="str">
        <f t="shared" si="105"/>
        <v>I</v>
      </c>
      <c r="DZ9" s="379" t="str">
        <f t="shared" si="106"/>
        <v/>
      </c>
      <c r="EA9" s="352" t="str">
        <f t="shared" si="107"/>
        <v>III</v>
      </c>
      <c r="EB9" s="379" t="str">
        <f t="shared" si="108"/>
        <v/>
      </c>
      <c r="EC9" s="352" t="str">
        <f t="shared" si="109"/>
        <v>D</v>
      </c>
      <c r="ED9" s="352" t="str">
        <f t="shared" si="110"/>
        <v>D</v>
      </c>
      <c r="EE9" s="352" t="str">
        <f t="shared" si="111"/>
        <v/>
      </c>
      <c r="EF9" s="380" t="str">
        <f t="shared" si="112"/>
        <v/>
      </c>
      <c r="EG9" s="379" t="str">
        <f t="shared" si="113"/>
        <v/>
      </c>
      <c r="EH9" s="352" t="str">
        <f t="shared" si="114"/>
        <v>I</v>
      </c>
      <c r="EI9" s="352" t="str">
        <f t="shared" si="115"/>
        <v>I</v>
      </c>
      <c r="EJ9" s="352" t="str">
        <f t="shared" si="116"/>
        <v/>
      </c>
      <c r="EK9" s="352" t="str">
        <f t="shared" si="117"/>
        <v/>
      </c>
      <c r="EL9" s="379" t="str">
        <f t="shared" si="118"/>
        <v/>
      </c>
      <c r="EM9" s="352" t="str">
        <f t="shared" si="119"/>
        <v>I</v>
      </c>
      <c r="EN9" s="352" t="str">
        <f t="shared" si="120"/>
        <v>I</v>
      </c>
      <c r="EO9" s="352" t="str">
        <f t="shared" si="121"/>
        <v/>
      </c>
      <c r="EP9" s="352" t="str">
        <f t="shared" si="122"/>
        <v/>
      </c>
      <c r="EQ9" s="379" t="str">
        <f t="shared" si="123"/>
        <v/>
      </c>
      <c r="ER9" s="352" t="str">
        <f t="shared" si="124"/>
        <v>I</v>
      </c>
      <c r="ES9" s="352" t="str">
        <f t="shared" si="125"/>
        <v/>
      </c>
      <c r="ET9" s="352" t="str">
        <f t="shared" si="126"/>
        <v>I</v>
      </c>
      <c r="EU9" s="352" t="str">
        <f t="shared" si="127"/>
        <v/>
      </c>
      <c r="EV9" s="379" t="str">
        <f t="shared" si="128"/>
        <v/>
      </c>
      <c r="EW9" s="379" t="str">
        <f t="shared" si="129"/>
        <v>I</v>
      </c>
      <c r="EX9" s="381">
        <f>IF('Student DATA Entry'!I6="","",'Student DATA Entry'!I6)</f>
        <v>290</v>
      </c>
      <c r="EY9" s="382">
        <f>IF('Student DATA Entry'!J6="","",'Student DATA Entry'!J6)</f>
        <v>285</v>
      </c>
      <c r="EZ9" s="368" t="str">
        <f t="shared" si="130"/>
        <v xml:space="preserve">      </v>
      </c>
      <c r="FA9" s="368" t="str">
        <f t="shared" si="131"/>
        <v xml:space="preserve">      </v>
      </c>
      <c r="FB9" s="368" t="str">
        <f t="shared" si="132"/>
        <v xml:space="preserve">      </v>
      </c>
      <c r="FC9" s="368" t="str">
        <f t="shared" si="133"/>
        <v xml:space="preserve">  POLITICAL SCIENCE            </v>
      </c>
      <c r="FD9" s="368" t="str">
        <f t="shared" si="134"/>
        <v>Promoted to Class 12th</v>
      </c>
      <c r="FE9" s="479">
        <f t="shared" si="135"/>
        <v>331</v>
      </c>
      <c r="FF9" s="384">
        <f t="shared" si="136"/>
        <v>66.2</v>
      </c>
      <c r="FG9" s="481" t="str">
        <f t="shared" si="137"/>
        <v>I</v>
      </c>
      <c r="FH9" s="386">
        <f t="shared" si="138"/>
        <v>5.9999999999999964</v>
      </c>
      <c r="FI9" s="364" t="str">
        <f t="shared" si="139"/>
        <v/>
      </c>
    </row>
    <row r="10" spans="1:165" s="140" customFormat="1" ht="15.6" customHeight="1">
      <c r="A10" s="369">
        <v>5</v>
      </c>
      <c r="B10" s="370">
        <f>IF('Marks Entry'!B12="","",VALUE('Marks Entry'!B12))</f>
        <v>1105</v>
      </c>
      <c r="C10" s="371">
        <f>IF('Marks Entry'!C12="","",'Marks Entry'!C12)</f>
        <v>356</v>
      </c>
      <c r="D10" s="372" t="str">
        <f>IF('Marks Entry'!D12="","",'Marks Entry'!D12)</f>
        <v>25-03-2003</v>
      </c>
      <c r="E10" s="373" t="str">
        <f>IF('Marks Entry'!E12="","",'Marks Entry'!E12)</f>
        <v>BHAWANA KANWAR</v>
      </c>
      <c r="F10" s="373" t="str">
        <f>IF('Marks Entry'!F12="","",'Marks Entry'!F12)</f>
        <v>DALPAT SINGH</v>
      </c>
      <c r="G10" s="373" t="str">
        <f>IF('Marks Entry'!G12="","",'Marks Entry'!G12)</f>
        <v>SHYAM KANWAR</v>
      </c>
      <c r="H10" s="352" t="str">
        <f>IF('Marks Entry'!H12="","",'Marks Entry'!H12)</f>
        <v>GEN</v>
      </c>
      <c r="I10" s="352" t="str">
        <f>IF('Marks Entry'!I12="","",'Marks Entry'!I12)</f>
        <v>F</v>
      </c>
      <c r="J10" s="352" t="str">
        <f>IF('Marks Entry'!J12="","",'Marks Entry'!J12)</f>
        <v>NA</v>
      </c>
      <c r="K10" s="352" t="str">
        <f>IF('Marks Entry'!K12="","",'Marks Entry'!K12)</f>
        <v>NA</v>
      </c>
      <c r="L10" s="352">
        <f>IF('Marks Entry'!L12="","",'Marks Entry'!L12)</f>
        <v>10</v>
      </c>
      <c r="M10" s="353">
        <f t="shared" si="27"/>
        <v>10</v>
      </c>
      <c r="N10" s="374">
        <f t="shared" si="28"/>
        <v>7</v>
      </c>
      <c r="O10" s="352">
        <f>IF('Marks Entry'!M12="","",'Marks Entry'!M12)</f>
        <v>36</v>
      </c>
      <c r="P10" s="374">
        <f t="shared" si="29"/>
        <v>26</v>
      </c>
      <c r="Q10" s="371">
        <f>IF(AND($B10="NSO",$E10="",O10=""),"",IF(AND('Marks Entry'!N12="AB"),"AB",IF(AND('Marks Entry'!N12="ML"),"RE",IF('Marks Entry'!N12="","",ROUNDUP('Marks Entry'!N12*30/100,0)))))</f>
        <v>3</v>
      </c>
      <c r="R10" s="375">
        <f t="shared" si="30"/>
        <v>36</v>
      </c>
      <c r="S10" s="357">
        <f t="shared" si="31"/>
        <v>20</v>
      </c>
      <c r="T10" s="357">
        <f t="shared" si="32"/>
        <v>0</v>
      </c>
      <c r="U10" s="358">
        <f t="shared" si="33"/>
        <v>80</v>
      </c>
      <c r="V10" s="357" t="str">
        <f t="shared" si="34"/>
        <v/>
      </c>
      <c r="W10" s="357" t="str">
        <f t="shared" si="35"/>
        <v>P</v>
      </c>
      <c r="X10" s="357" t="str">
        <f t="shared" si="36"/>
        <v>III</v>
      </c>
      <c r="Y10" s="352">
        <f>IF('Marks Entry'!O12="","",'Marks Entry'!O12)</f>
        <v>7</v>
      </c>
      <c r="Z10" s="352">
        <f>IF('Marks Entry'!P12="","",'Marks Entry'!P12)</f>
        <v>9</v>
      </c>
      <c r="AA10" s="352">
        <f>IF('Marks Entry'!Q12="","",'Marks Entry'!Q12)</f>
        <v>10</v>
      </c>
      <c r="AB10" s="353">
        <f t="shared" si="37"/>
        <v>26</v>
      </c>
      <c r="AC10" s="374">
        <f t="shared" si="38"/>
        <v>18</v>
      </c>
      <c r="AD10" s="352">
        <f>IF('Marks Entry'!R12="","",'Marks Entry'!R12)</f>
        <v>36</v>
      </c>
      <c r="AE10" s="374">
        <f t="shared" si="39"/>
        <v>26</v>
      </c>
      <c r="AF10" s="371">
        <f>IF(AND($B10="NSO",$E10=""),"",IF(AND('Marks Entry'!S12="AB"),"AB",IF(AND('Marks Entry'!S12="ML"),"RE",IF('Marks Entry'!S12="","",ROUNDUP('Marks Entry'!S12*30/100,0)))))</f>
        <v>9</v>
      </c>
      <c r="AG10" s="375">
        <f t="shared" si="40"/>
        <v>53</v>
      </c>
      <c r="AH10" s="357">
        <f t="shared" si="41"/>
        <v>0</v>
      </c>
      <c r="AI10" s="357">
        <f t="shared" si="42"/>
        <v>0</v>
      </c>
      <c r="AJ10" s="358">
        <f t="shared" si="43"/>
        <v>100</v>
      </c>
      <c r="AK10" s="357" t="str">
        <f t="shared" si="44"/>
        <v/>
      </c>
      <c r="AL10" s="357" t="str">
        <f t="shared" si="45"/>
        <v>P</v>
      </c>
      <c r="AM10" s="357" t="str">
        <f t="shared" si="46"/>
        <v>II</v>
      </c>
      <c r="AN10" s="359">
        <f>IF('Marks Entry'!T12="","",'Marks Entry'!T12)</f>
        <v>1</v>
      </c>
      <c r="AO10" s="352">
        <f>IF('Marks Entry'!V12="","",'Marks Entry'!V12)</f>
        <v>7</v>
      </c>
      <c r="AP10" s="352">
        <f>IF('Marks Entry'!W12="","",'Marks Entry'!W12)</f>
        <v>9</v>
      </c>
      <c r="AQ10" s="352">
        <f>IF('Marks Entry'!X12="","",'Marks Entry'!X12)</f>
        <v>10</v>
      </c>
      <c r="AR10" s="353">
        <f t="shared" si="47"/>
        <v>26</v>
      </c>
      <c r="AS10" s="374">
        <f t="shared" si="48"/>
        <v>18</v>
      </c>
      <c r="AT10" s="352">
        <f>IF('Marks Entry'!Y12="","",'Marks Entry'!Y12)</f>
        <v>36</v>
      </c>
      <c r="AU10" s="352" t="str">
        <f>IF('Marks Entry'!Z12="","",'Marks Entry'!Z12)</f>
        <v/>
      </c>
      <c r="AV10" s="352">
        <f t="shared" si="49"/>
        <v>36</v>
      </c>
      <c r="AW10" s="374">
        <f t="shared" si="50"/>
        <v>26</v>
      </c>
      <c r="AX10" s="371">
        <f>IF(AND($B10="NSO",$E10=""),"",IF(AND('Marks Entry'!AA12="AB",'Marks Entry'!AB12="AB"),"AB",IF(AND('Marks Entry'!AA12="ML",'Marks Entry'!AB12="ML"),"RE",IF('Marks Entry'!AA12="","",ROUNDUP(('Marks Entry'!AA12+'Marks Entry'!AB12)*30/100,0)))))</f>
        <v>30</v>
      </c>
      <c r="AY10" s="375">
        <f t="shared" si="51"/>
        <v>74</v>
      </c>
      <c r="AZ10" s="357">
        <f t="shared" si="52"/>
        <v>0</v>
      </c>
      <c r="BA10" s="357">
        <f t="shared" si="53"/>
        <v>0</v>
      </c>
      <c r="BB10" s="358">
        <f t="shared" si="54"/>
        <v>100</v>
      </c>
      <c r="BC10" s="357" t="str">
        <f t="shared" si="55"/>
        <v/>
      </c>
      <c r="BD10" s="357" t="str">
        <f t="shared" si="56"/>
        <v>P</v>
      </c>
      <c r="BE10" s="357" t="str">
        <f t="shared" si="57"/>
        <v>I</v>
      </c>
      <c r="BF10" s="359">
        <f>IF('Marks Entry'!AC12="","",'Marks Entry'!AC12)</f>
        <v>1</v>
      </c>
      <c r="BG10" s="352">
        <f>IF('Marks Entry'!AE12="","",'Marks Entry'!AE12)</f>
        <v>7</v>
      </c>
      <c r="BH10" s="352">
        <f>IF('Marks Entry'!AF12="","",'Marks Entry'!AF12)</f>
        <v>3</v>
      </c>
      <c r="BI10" s="352">
        <f>IF('Marks Entry'!AG12="","",'Marks Entry'!AG12)</f>
        <v>10</v>
      </c>
      <c r="BJ10" s="353">
        <f t="shared" si="58"/>
        <v>20</v>
      </c>
      <c r="BK10" s="374">
        <f t="shared" si="59"/>
        <v>14</v>
      </c>
      <c r="BL10" s="352" t="str">
        <f>IF('Marks Entry'!AH12="","",'Marks Entry'!AH12)</f>
        <v>ab</v>
      </c>
      <c r="BM10" s="352" t="str">
        <f>IF('Marks Entry'!AI12="","",'Marks Entry'!AI12)</f>
        <v>ab</v>
      </c>
      <c r="BN10" s="352" t="str">
        <f t="shared" si="60"/>
        <v>AB</v>
      </c>
      <c r="BO10" s="374" t="str">
        <f t="shared" si="61"/>
        <v>AB</v>
      </c>
      <c r="BP10" s="371">
        <f>IF(AND($B10="NSO",$E10=""),"",IF(AND('Marks Entry'!AJ12="AB",'Marks Entry'!AK12="AB"),"AB",IF(AND('Marks Entry'!AJ12="ML",'Marks Entry'!AK12="ML"),"RE",IF('Marks Entry'!AJ12="","",ROUNDUP(('Marks Entry'!AJ12+'Marks Entry'!AK12)*30/100,0)))))</f>
        <v>30</v>
      </c>
      <c r="BQ10" s="375">
        <f t="shared" si="62"/>
        <v>44</v>
      </c>
      <c r="BR10" s="357">
        <f t="shared" si="63"/>
        <v>0</v>
      </c>
      <c r="BS10" s="357">
        <f t="shared" si="64"/>
        <v>0</v>
      </c>
      <c r="BT10" s="358">
        <f t="shared" si="65"/>
        <v>100</v>
      </c>
      <c r="BU10" s="357" t="str">
        <f t="shared" si="66"/>
        <v/>
      </c>
      <c r="BV10" s="357" t="str">
        <f t="shared" si="67"/>
        <v>P</v>
      </c>
      <c r="BW10" s="357" t="str">
        <f t="shared" si="68"/>
        <v>III</v>
      </c>
      <c r="BX10" s="359">
        <f>IF('Marks Entry'!AL12="","",'Marks Entry'!AL12)</f>
        <v>1</v>
      </c>
      <c r="BY10" s="352">
        <f>IF('Marks Entry'!AN12="","",'Marks Entry'!AN12)</f>
        <v>7</v>
      </c>
      <c r="BZ10" s="352">
        <f>IF('Marks Entry'!AO12="","",'Marks Entry'!AO12)</f>
        <v>9</v>
      </c>
      <c r="CA10" s="352">
        <f>IF('Marks Entry'!AP12="","",'Marks Entry'!AP12)</f>
        <v>10</v>
      </c>
      <c r="CB10" s="353">
        <f t="shared" si="69"/>
        <v>26</v>
      </c>
      <c r="CC10" s="374">
        <f t="shared" si="70"/>
        <v>18</v>
      </c>
      <c r="CD10" s="352">
        <f>IF('Marks Entry'!AQ12="","",'Marks Entry'!AQ12)</f>
        <v>36</v>
      </c>
      <c r="CE10" s="352" t="str">
        <f>IF('Marks Entry'!AR12="","",'Marks Entry'!AR12)</f>
        <v/>
      </c>
      <c r="CF10" s="352">
        <f t="shared" si="71"/>
        <v>36</v>
      </c>
      <c r="CG10" s="374">
        <f t="shared" si="72"/>
        <v>26</v>
      </c>
      <c r="CH10" s="371">
        <f>IF(AND($B10="NSO",$E10=""),"",IF(AND('Marks Entry'!AS12="AB",'Marks Entry'!AT12="AB"),"AB",IF(AND('Marks Entry'!AS12="ML",'Marks Entry'!AT12="ML"),"RE",IF('Marks Entry'!AS12="","",ROUNDUP(('Marks Entry'!AS12+'Marks Entry'!AT12)*30/100,0)))))</f>
        <v>30</v>
      </c>
      <c r="CI10" s="375">
        <f t="shared" si="73"/>
        <v>74</v>
      </c>
      <c r="CJ10" s="357">
        <f t="shared" si="74"/>
        <v>0</v>
      </c>
      <c r="CK10" s="357">
        <f t="shared" si="75"/>
        <v>0</v>
      </c>
      <c r="CL10" s="358">
        <f t="shared" si="76"/>
        <v>100</v>
      </c>
      <c r="CM10" s="357" t="str">
        <f t="shared" si="77"/>
        <v/>
      </c>
      <c r="CN10" s="357" t="str">
        <f t="shared" si="78"/>
        <v>P</v>
      </c>
      <c r="CO10" s="357" t="str">
        <f t="shared" si="79"/>
        <v>I</v>
      </c>
      <c r="CP10" s="359">
        <f>IF('Marks Entry'!AU12="","",'Marks Entry'!AU12)</f>
        <v>3</v>
      </c>
      <c r="CQ10" s="352">
        <f>IF('Marks Entry'!AW12="","",'Marks Entry'!AW12)</f>
        <v>7</v>
      </c>
      <c r="CR10" s="352">
        <f>IF('Marks Entry'!AX12="","",'Marks Entry'!AX12)</f>
        <v>9</v>
      </c>
      <c r="CS10" s="352">
        <f>IF('Marks Entry'!AY12="","",'Marks Entry'!AY12)</f>
        <v>10</v>
      </c>
      <c r="CT10" s="353">
        <f t="shared" si="80"/>
        <v>26</v>
      </c>
      <c r="CU10" s="374">
        <f t="shared" si="81"/>
        <v>18</v>
      </c>
      <c r="CV10" s="352">
        <f>IF('Marks Entry'!AZ12="","",'Marks Entry'!AZ12)</f>
        <v>36</v>
      </c>
      <c r="CW10" s="352" t="str">
        <f>IF('Marks Entry'!BA12="","",'Marks Entry'!BA12)</f>
        <v/>
      </c>
      <c r="CX10" s="352">
        <f t="shared" si="82"/>
        <v>36</v>
      </c>
      <c r="CY10" s="374">
        <f t="shared" si="83"/>
        <v>26</v>
      </c>
      <c r="CZ10" s="371">
        <f>IF(AND($B10="NSO",$E10=""),"",IF(AND('Marks Entry'!BB12="AB",'Marks Entry'!BC12="AB"),"AB",IF(AND('Marks Entry'!BB12="ML",'Marks Entry'!BC12="ML"),"RE",IF('Marks Entry'!BB12="","",ROUNDUP(('Marks Entry'!BB12+'Marks Entry'!BC12)*30/100,0)))))</f>
        <v>27</v>
      </c>
      <c r="DA10" s="375">
        <f t="shared" si="84"/>
        <v>71</v>
      </c>
      <c r="DB10" s="357">
        <f t="shared" si="85"/>
        <v>0</v>
      </c>
      <c r="DC10" s="357">
        <f t="shared" si="86"/>
        <v>0</v>
      </c>
      <c r="DD10" s="358">
        <f t="shared" si="87"/>
        <v>100</v>
      </c>
      <c r="DE10" s="357" t="str">
        <f t="shared" si="88"/>
        <v/>
      </c>
      <c r="DF10" s="357" t="str">
        <f t="shared" si="89"/>
        <v>P</v>
      </c>
      <c r="DG10" s="357" t="str">
        <f t="shared" si="90"/>
        <v>I</v>
      </c>
      <c r="DH10" s="357">
        <f t="shared" si="91"/>
        <v>20</v>
      </c>
      <c r="DI10" s="376" t="str">
        <f t="shared" si="92"/>
        <v>III</v>
      </c>
      <c r="DJ10" s="376" t="str">
        <f t="shared" si="93"/>
        <v>II</v>
      </c>
      <c r="DK10" s="376" t="str">
        <f t="shared" si="94"/>
        <v>I</v>
      </c>
      <c r="DL10" s="376" t="str">
        <f t="shared" si="95"/>
        <v>III</v>
      </c>
      <c r="DM10" s="376" t="str">
        <f t="shared" si="96"/>
        <v>I</v>
      </c>
      <c r="DN10" s="376" t="str">
        <f t="shared" si="97"/>
        <v>I</v>
      </c>
      <c r="DO10" s="361">
        <f t="shared" si="98"/>
        <v>0</v>
      </c>
      <c r="DP10" s="361">
        <f t="shared" si="99"/>
        <v>0</v>
      </c>
      <c r="DQ10" s="361">
        <f t="shared" si="100"/>
        <v>0</v>
      </c>
      <c r="DR10" s="361">
        <f t="shared" si="101"/>
        <v>0</v>
      </c>
      <c r="DS10" s="361">
        <f t="shared" si="102"/>
        <v>0</v>
      </c>
      <c r="DT10" s="377" t="str">
        <f t="shared" si="103"/>
        <v>PASS</v>
      </c>
      <c r="DU10" s="480">
        <f>IF('Marks Entry'!BD12="","",'Marks Entry'!BD12)</f>
        <v>30</v>
      </c>
      <c r="DV10" s="480">
        <f>IF('Marks Entry'!BE12="","",'Marks Entry'!BE12)</f>
        <v>22</v>
      </c>
      <c r="DW10" s="480">
        <f>IF('Marks Entry'!BF12="","",'Marks Entry'!BF12)</f>
        <v>23</v>
      </c>
      <c r="DX10" s="378">
        <f t="shared" si="104"/>
        <v>75</v>
      </c>
      <c r="DY10" s="352" t="str">
        <f t="shared" si="105"/>
        <v>III</v>
      </c>
      <c r="DZ10" s="379" t="str">
        <f t="shared" si="106"/>
        <v/>
      </c>
      <c r="EA10" s="352" t="str">
        <f t="shared" si="107"/>
        <v>II</v>
      </c>
      <c r="EB10" s="379" t="str">
        <f t="shared" si="108"/>
        <v/>
      </c>
      <c r="EC10" s="352" t="str">
        <f t="shared" si="109"/>
        <v>I</v>
      </c>
      <c r="ED10" s="352" t="str">
        <f t="shared" si="110"/>
        <v>I</v>
      </c>
      <c r="EE10" s="352" t="str">
        <f t="shared" si="111"/>
        <v/>
      </c>
      <c r="EF10" s="380" t="str">
        <f t="shared" si="112"/>
        <v/>
      </c>
      <c r="EG10" s="379" t="str">
        <f t="shared" si="113"/>
        <v/>
      </c>
      <c r="EH10" s="352" t="str">
        <f t="shared" si="114"/>
        <v>III</v>
      </c>
      <c r="EI10" s="352" t="str">
        <f t="shared" si="115"/>
        <v>III</v>
      </c>
      <c r="EJ10" s="352" t="str">
        <f t="shared" si="116"/>
        <v/>
      </c>
      <c r="EK10" s="352" t="str">
        <f t="shared" si="117"/>
        <v/>
      </c>
      <c r="EL10" s="379" t="str">
        <f t="shared" si="118"/>
        <v/>
      </c>
      <c r="EM10" s="352" t="str">
        <f t="shared" si="119"/>
        <v>I</v>
      </c>
      <c r="EN10" s="352" t="str">
        <f t="shared" si="120"/>
        <v>I</v>
      </c>
      <c r="EO10" s="352" t="str">
        <f t="shared" si="121"/>
        <v/>
      </c>
      <c r="EP10" s="352" t="str">
        <f t="shared" si="122"/>
        <v/>
      </c>
      <c r="EQ10" s="379" t="str">
        <f t="shared" si="123"/>
        <v/>
      </c>
      <c r="ER10" s="352" t="str">
        <f t="shared" si="124"/>
        <v>I</v>
      </c>
      <c r="ES10" s="352" t="str">
        <f t="shared" si="125"/>
        <v/>
      </c>
      <c r="ET10" s="352" t="str">
        <f t="shared" si="126"/>
        <v/>
      </c>
      <c r="EU10" s="352" t="str">
        <f t="shared" si="127"/>
        <v>I</v>
      </c>
      <c r="EV10" s="379" t="str">
        <f t="shared" si="128"/>
        <v/>
      </c>
      <c r="EW10" s="379" t="str">
        <f t="shared" si="129"/>
        <v>D</v>
      </c>
      <c r="EX10" s="381">
        <f>IF('Student DATA Entry'!I7="","",'Student DATA Entry'!I7)</f>
        <v>285</v>
      </c>
      <c r="EY10" s="382">
        <f>IF('Student DATA Entry'!J7="","",'Student DATA Entry'!J7)</f>
        <v>270</v>
      </c>
      <c r="EZ10" s="368" t="str">
        <f t="shared" si="130"/>
        <v xml:space="preserve">      </v>
      </c>
      <c r="FA10" s="368" t="str">
        <f t="shared" si="131"/>
        <v xml:space="preserve">      </v>
      </c>
      <c r="FB10" s="368" t="str">
        <f t="shared" si="132"/>
        <v xml:space="preserve">      </v>
      </c>
      <c r="FC10" s="368" t="str">
        <f t="shared" si="133"/>
        <v xml:space="preserve">              </v>
      </c>
      <c r="FD10" s="368" t="str">
        <f t="shared" si="134"/>
        <v>Promoted to Class 12th</v>
      </c>
      <c r="FE10" s="479">
        <f t="shared" si="135"/>
        <v>281</v>
      </c>
      <c r="FF10" s="384">
        <f t="shared" si="136"/>
        <v>58.541666666666664</v>
      </c>
      <c r="FG10" s="481" t="str">
        <f t="shared" si="137"/>
        <v>II</v>
      </c>
      <c r="FH10" s="386">
        <f t="shared" si="138"/>
        <v>9.9999999999999964</v>
      </c>
      <c r="FI10" s="364" t="str">
        <f t="shared" si="139"/>
        <v/>
      </c>
    </row>
    <row r="11" spans="1:165" s="140" customFormat="1" ht="15.6" customHeight="1">
      <c r="A11" s="369">
        <v>6</v>
      </c>
      <c r="B11" s="370">
        <f>IF('Marks Entry'!B13="","",VALUE('Marks Entry'!B13))</f>
        <v>1106</v>
      </c>
      <c r="C11" s="371">
        <f>IF('Marks Entry'!C13="","",'Marks Entry'!C13)</f>
        <v>434</v>
      </c>
      <c r="D11" s="372" t="str">
        <f>IF('Marks Entry'!D13="","",'Marks Entry'!D13)</f>
        <v>24-10-2003</v>
      </c>
      <c r="E11" s="373" t="str">
        <f>IF('Marks Entry'!E13="","",'Marks Entry'!E13)</f>
        <v>DEEPENDRA SINGH</v>
      </c>
      <c r="F11" s="373" t="str">
        <f>IF('Marks Entry'!F13="","",'Marks Entry'!F13)</f>
        <v>RAVAT VSINGH</v>
      </c>
      <c r="G11" s="373" t="str">
        <f>IF('Marks Entry'!G13="","",'Marks Entry'!G13)</f>
        <v>KAILASH KANWAR</v>
      </c>
      <c r="H11" s="352" t="str">
        <f>IF('Marks Entry'!H13="","",'Marks Entry'!H13)</f>
        <v>GEN</v>
      </c>
      <c r="I11" s="352" t="str">
        <f>IF('Marks Entry'!I13="","",'Marks Entry'!I13)</f>
        <v>M</v>
      </c>
      <c r="J11" s="352">
        <f>IF('Marks Entry'!J13="","",'Marks Entry'!J13)</f>
        <v>10</v>
      </c>
      <c r="K11" s="352">
        <f>IF('Marks Entry'!K13="","",'Marks Entry'!K13)</f>
        <v>9</v>
      </c>
      <c r="L11" s="352">
        <f>IF('Marks Entry'!L13="","",'Marks Entry'!L13)</f>
        <v>10</v>
      </c>
      <c r="M11" s="353">
        <f t="shared" si="27"/>
        <v>29</v>
      </c>
      <c r="N11" s="374">
        <f t="shared" si="28"/>
        <v>20</v>
      </c>
      <c r="O11" s="352">
        <f>IF('Marks Entry'!M13="","",'Marks Entry'!M13)</f>
        <v>63</v>
      </c>
      <c r="P11" s="374">
        <f t="shared" si="29"/>
        <v>45</v>
      </c>
      <c r="Q11" s="371" t="str">
        <f>IF(AND($B11="NSO",$E11="",O11=""),"",IF(AND('Marks Entry'!N13="AB"),"AB",IF(AND('Marks Entry'!N13="ML"),"RE",IF('Marks Entry'!N13="","",ROUNDUP('Marks Entry'!N13*30/100,0)))))</f>
        <v>AB</v>
      </c>
      <c r="R11" s="375">
        <f t="shared" si="30"/>
        <v>65</v>
      </c>
      <c r="S11" s="357">
        <f t="shared" si="31"/>
        <v>0</v>
      </c>
      <c r="T11" s="357">
        <f t="shared" si="32"/>
        <v>0</v>
      </c>
      <c r="U11" s="358">
        <f t="shared" si="33"/>
        <v>100</v>
      </c>
      <c r="V11" s="357" t="str">
        <f t="shared" si="34"/>
        <v/>
      </c>
      <c r="W11" s="357" t="str">
        <f t="shared" si="35"/>
        <v>P</v>
      </c>
      <c r="X11" s="357" t="str">
        <f t="shared" si="36"/>
        <v>I</v>
      </c>
      <c r="Y11" s="352">
        <f>IF('Marks Entry'!O13="","",'Marks Entry'!O13)</f>
        <v>10</v>
      </c>
      <c r="Z11" s="352">
        <f>IF('Marks Entry'!P13="","",'Marks Entry'!P13)</f>
        <v>9</v>
      </c>
      <c r="AA11" s="352">
        <f>IF('Marks Entry'!Q13="","",'Marks Entry'!Q13)</f>
        <v>10</v>
      </c>
      <c r="AB11" s="353">
        <f t="shared" si="37"/>
        <v>29</v>
      </c>
      <c r="AC11" s="374">
        <f t="shared" si="38"/>
        <v>20</v>
      </c>
      <c r="AD11" s="352">
        <f>IF('Marks Entry'!R13="","",'Marks Entry'!R13)</f>
        <v>63</v>
      </c>
      <c r="AE11" s="374">
        <f t="shared" si="39"/>
        <v>45</v>
      </c>
      <c r="AF11" s="371" t="str">
        <f>IF(AND($B11="NSO",$E11=""),"",IF(AND('Marks Entry'!S13="AB"),"AB",IF(AND('Marks Entry'!S13="ML"),"RE",IF('Marks Entry'!S13="","",ROUNDUP('Marks Entry'!S13*30/100,0)))))</f>
        <v>AB</v>
      </c>
      <c r="AG11" s="375">
        <f t="shared" si="40"/>
        <v>65</v>
      </c>
      <c r="AH11" s="357">
        <f t="shared" si="41"/>
        <v>0</v>
      </c>
      <c r="AI11" s="357">
        <f t="shared" si="42"/>
        <v>0</v>
      </c>
      <c r="AJ11" s="358">
        <f t="shared" si="43"/>
        <v>100</v>
      </c>
      <c r="AK11" s="357" t="str">
        <f t="shared" si="44"/>
        <v/>
      </c>
      <c r="AL11" s="357" t="str">
        <f t="shared" si="45"/>
        <v>P</v>
      </c>
      <c r="AM11" s="357" t="str">
        <f t="shared" si="46"/>
        <v>I</v>
      </c>
      <c r="AN11" s="359">
        <f>IF('Marks Entry'!T13="","",'Marks Entry'!T13)</f>
        <v>1</v>
      </c>
      <c r="AO11" s="352">
        <f>IF('Marks Entry'!V13="","",'Marks Entry'!V13)</f>
        <v>10</v>
      </c>
      <c r="AP11" s="352">
        <f>IF('Marks Entry'!W13="","",'Marks Entry'!W13)</f>
        <v>9</v>
      </c>
      <c r="AQ11" s="352">
        <f>IF('Marks Entry'!X13="","",'Marks Entry'!X13)</f>
        <v>10</v>
      </c>
      <c r="AR11" s="353">
        <f t="shared" si="47"/>
        <v>29</v>
      </c>
      <c r="AS11" s="374">
        <f t="shared" si="48"/>
        <v>20</v>
      </c>
      <c r="AT11" s="352">
        <f>IF('Marks Entry'!Y13="","",'Marks Entry'!Y13)</f>
        <v>63</v>
      </c>
      <c r="AU11" s="352" t="str">
        <f>IF('Marks Entry'!Z13="","",'Marks Entry'!Z13)</f>
        <v/>
      </c>
      <c r="AV11" s="352">
        <f t="shared" si="49"/>
        <v>63</v>
      </c>
      <c r="AW11" s="374">
        <f t="shared" si="50"/>
        <v>45</v>
      </c>
      <c r="AX11" s="371">
        <f>IF(AND($B11="NSO",$E11=""),"",IF(AND('Marks Entry'!AA13="AB",'Marks Entry'!AB13="AB"),"AB",IF(AND('Marks Entry'!AA13="ML",'Marks Entry'!AB13="ML"),"RE",IF('Marks Entry'!AA13="","",ROUNDUP(('Marks Entry'!AA13+'Marks Entry'!AB13)*30/100,0)))))</f>
        <v>30</v>
      </c>
      <c r="AY11" s="375">
        <f t="shared" si="51"/>
        <v>95</v>
      </c>
      <c r="AZ11" s="357">
        <f t="shared" si="52"/>
        <v>0</v>
      </c>
      <c r="BA11" s="357">
        <f t="shared" si="53"/>
        <v>0</v>
      </c>
      <c r="BB11" s="358">
        <f t="shared" si="54"/>
        <v>100</v>
      </c>
      <c r="BC11" s="357" t="str">
        <f t="shared" si="55"/>
        <v/>
      </c>
      <c r="BD11" s="357" t="str">
        <f t="shared" si="56"/>
        <v>P</v>
      </c>
      <c r="BE11" s="357" t="str">
        <f t="shared" si="57"/>
        <v>D</v>
      </c>
      <c r="BF11" s="359">
        <f>IF('Marks Entry'!AC13="","",'Marks Entry'!AC13)</f>
        <v>1</v>
      </c>
      <c r="BG11" s="352">
        <f>IF('Marks Entry'!AE13="","",'Marks Entry'!AE13)</f>
        <v>10</v>
      </c>
      <c r="BH11" s="352">
        <f>IF('Marks Entry'!AF13="","",'Marks Entry'!AF13)</f>
        <v>9</v>
      </c>
      <c r="BI11" s="352">
        <f>IF('Marks Entry'!AG13="","",'Marks Entry'!AG13)</f>
        <v>10</v>
      </c>
      <c r="BJ11" s="353">
        <f t="shared" si="58"/>
        <v>29</v>
      </c>
      <c r="BK11" s="374">
        <f t="shared" si="59"/>
        <v>20</v>
      </c>
      <c r="BL11" s="352">
        <f>IF('Marks Entry'!AH13="","",'Marks Entry'!AH13)</f>
        <v>63</v>
      </c>
      <c r="BM11" s="352" t="str">
        <f>IF('Marks Entry'!AI13="","",'Marks Entry'!AI13)</f>
        <v/>
      </c>
      <c r="BN11" s="352">
        <f t="shared" si="60"/>
        <v>63</v>
      </c>
      <c r="BO11" s="374">
        <f t="shared" si="61"/>
        <v>45</v>
      </c>
      <c r="BP11" s="371">
        <f>IF(AND($B11="NSO",$E11=""),"",IF(AND('Marks Entry'!AJ13="AB",'Marks Entry'!AK13="AB"),"AB",IF(AND('Marks Entry'!AJ13="ML",'Marks Entry'!AK13="ML"),"RE",IF('Marks Entry'!AJ13="","",ROUNDUP(('Marks Entry'!AJ13+'Marks Entry'!AK13)*30/100,0)))))</f>
        <v>30</v>
      </c>
      <c r="BQ11" s="375">
        <f t="shared" si="62"/>
        <v>95</v>
      </c>
      <c r="BR11" s="357">
        <f t="shared" si="63"/>
        <v>0</v>
      </c>
      <c r="BS11" s="357">
        <f t="shared" si="64"/>
        <v>0</v>
      </c>
      <c r="BT11" s="358">
        <f t="shared" si="65"/>
        <v>100</v>
      </c>
      <c r="BU11" s="357" t="str">
        <f t="shared" si="66"/>
        <v/>
      </c>
      <c r="BV11" s="357" t="str">
        <f t="shared" si="67"/>
        <v>P</v>
      </c>
      <c r="BW11" s="357" t="str">
        <f t="shared" si="68"/>
        <v>D</v>
      </c>
      <c r="BX11" s="359">
        <f>IF('Marks Entry'!AL13="","",'Marks Entry'!AL13)</f>
        <v>1</v>
      </c>
      <c r="BY11" s="352">
        <f>IF('Marks Entry'!AN13="","",'Marks Entry'!AN13)</f>
        <v>10</v>
      </c>
      <c r="BZ11" s="352">
        <f>IF('Marks Entry'!AO13="","",'Marks Entry'!AO13)</f>
        <v>9</v>
      </c>
      <c r="CA11" s="352">
        <f>IF('Marks Entry'!AP13="","",'Marks Entry'!AP13)</f>
        <v>10</v>
      </c>
      <c r="CB11" s="353">
        <f t="shared" si="69"/>
        <v>29</v>
      </c>
      <c r="CC11" s="374">
        <f t="shared" si="70"/>
        <v>20</v>
      </c>
      <c r="CD11" s="352">
        <f>IF('Marks Entry'!AQ13="","",'Marks Entry'!AQ13)</f>
        <v>63</v>
      </c>
      <c r="CE11" s="352" t="str">
        <f>IF('Marks Entry'!AR13="","",'Marks Entry'!AR13)</f>
        <v/>
      </c>
      <c r="CF11" s="352">
        <f t="shared" si="71"/>
        <v>63</v>
      </c>
      <c r="CG11" s="374">
        <f t="shared" si="72"/>
        <v>45</v>
      </c>
      <c r="CH11" s="371">
        <f>IF(AND($B11="NSO",$E11=""),"",IF(AND('Marks Entry'!AS13="AB",'Marks Entry'!AT13="AB"),"AB",IF(AND('Marks Entry'!AS13="ML",'Marks Entry'!AT13="ML"),"RE",IF('Marks Entry'!AS13="","",ROUNDUP(('Marks Entry'!AS13+'Marks Entry'!AT13)*30/100,0)))))</f>
        <v>30</v>
      </c>
      <c r="CI11" s="375">
        <f t="shared" si="73"/>
        <v>95</v>
      </c>
      <c r="CJ11" s="357">
        <f t="shared" si="74"/>
        <v>0</v>
      </c>
      <c r="CK11" s="357">
        <f t="shared" si="75"/>
        <v>0</v>
      </c>
      <c r="CL11" s="358">
        <f t="shared" si="76"/>
        <v>100</v>
      </c>
      <c r="CM11" s="357" t="str">
        <f t="shared" si="77"/>
        <v/>
      </c>
      <c r="CN11" s="357" t="str">
        <f t="shared" si="78"/>
        <v>P</v>
      </c>
      <c r="CO11" s="357" t="str">
        <f t="shared" si="79"/>
        <v>D</v>
      </c>
      <c r="CP11" s="359">
        <f>IF('Marks Entry'!AU13="","",'Marks Entry'!AU13)</f>
        <v>3</v>
      </c>
      <c r="CQ11" s="352">
        <f>IF('Marks Entry'!AW13="","",'Marks Entry'!AW13)</f>
        <v>10</v>
      </c>
      <c r="CR11" s="352">
        <f>IF('Marks Entry'!AX13="","",'Marks Entry'!AX13)</f>
        <v>9</v>
      </c>
      <c r="CS11" s="352">
        <f>IF('Marks Entry'!AY13="","",'Marks Entry'!AY13)</f>
        <v>10</v>
      </c>
      <c r="CT11" s="353">
        <f t="shared" si="80"/>
        <v>29</v>
      </c>
      <c r="CU11" s="374">
        <f t="shared" si="81"/>
        <v>20</v>
      </c>
      <c r="CV11" s="352">
        <f>IF('Marks Entry'!AZ13="","",'Marks Entry'!AZ13)</f>
        <v>63</v>
      </c>
      <c r="CW11" s="352" t="str">
        <f>IF('Marks Entry'!BA13="","",'Marks Entry'!BA13)</f>
        <v/>
      </c>
      <c r="CX11" s="352">
        <f t="shared" si="82"/>
        <v>63</v>
      </c>
      <c r="CY11" s="374">
        <f t="shared" si="83"/>
        <v>45</v>
      </c>
      <c r="CZ11" s="371">
        <f>IF(AND($B11="NSO",$E11=""),"",IF(AND('Marks Entry'!BB13="AB",'Marks Entry'!BC13="AB"),"AB",IF(AND('Marks Entry'!BB13="ML",'Marks Entry'!BC13="ML"),"RE",IF('Marks Entry'!BB13="","",ROUNDUP(('Marks Entry'!BB13+'Marks Entry'!BC13)*30/100,0)))))</f>
        <v>27</v>
      </c>
      <c r="DA11" s="375">
        <f t="shared" si="84"/>
        <v>92</v>
      </c>
      <c r="DB11" s="357">
        <f t="shared" si="85"/>
        <v>0</v>
      </c>
      <c r="DC11" s="357">
        <f t="shared" si="86"/>
        <v>0</v>
      </c>
      <c r="DD11" s="358">
        <f t="shared" si="87"/>
        <v>100</v>
      </c>
      <c r="DE11" s="357" t="str">
        <f t="shared" si="88"/>
        <v/>
      </c>
      <c r="DF11" s="357" t="str">
        <f t="shared" si="89"/>
        <v>P</v>
      </c>
      <c r="DG11" s="357" t="str">
        <f t="shared" si="90"/>
        <v>D</v>
      </c>
      <c r="DH11" s="357">
        <f t="shared" si="91"/>
        <v>0</v>
      </c>
      <c r="DI11" s="376" t="str">
        <f t="shared" si="92"/>
        <v>I</v>
      </c>
      <c r="DJ11" s="376" t="str">
        <f t="shared" si="93"/>
        <v>I</v>
      </c>
      <c r="DK11" s="376" t="str">
        <f t="shared" si="94"/>
        <v>D</v>
      </c>
      <c r="DL11" s="376" t="str">
        <f t="shared" si="95"/>
        <v>D</v>
      </c>
      <c r="DM11" s="376" t="str">
        <f t="shared" si="96"/>
        <v>D</v>
      </c>
      <c r="DN11" s="376" t="str">
        <f t="shared" si="97"/>
        <v>D</v>
      </c>
      <c r="DO11" s="361">
        <f t="shared" si="98"/>
        <v>0</v>
      </c>
      <c r="DP11" s="361">
        <f t="shared" si="99"/>
        <v>0</v>
      </c>
      <c r="DQ11" s="361">
        <f t="shared" si="100"/>
        <v>0</v>
      </c>
      <c r="DR11" s="361">
        <f t="shared" si="101"/>
        <v>0</v>
      </c>
      <c r="DS11" s="361">
        <f t="shared" si="102"/>
        <v>0</v>
      </c>
      <c r="DT11" s="377" t="str">
        <f t="shared" si="103"/>
        <v>PASS</v>
      </c>
      <c r="DU11" s="480">
        <f>IF('Marks Entry'!BD13="","",'Marks Entry'!BD13)</f>
        <v>28</v>
      </c>
      <c r="DV11" s="480">
        <f>IF('Marks Entry'!BE13="","",'Marks Entry'!BE13)</f>
        <v>22</v>
      </c>
      <c r="DW11" s="480">
        <f>IF('Marks Entry'!BF13="","",'Marks Entry'!BF13)</f>
        <v>23</v>
      </c>
      <c r="DX11" s="378">
        <f t="shared" si="104"/>
        <v>73</v>
      </c>
      <c r="DY11" s="352" t="str">
        <f t="shared" si="105"/>
        <v>I</v>
      </c>
      <c r="DZ11" s="379" t="str">
        <f t="shared" si="106"/>
        <v/>
      </c>
      <c r="EA11" s="352" t="str">
        <f t="shared" si="107"/>
        <v>I</v>
      </c>
      <c r="EB11" s="379" t="str">
        <f t="shared" si="108"/>
        <v/>
      </c>
      <c r="EC11" s="352" t="str">
        <f t="shared" si="109"/>
        <v>D</v>
      </c>
      <c r="ED11" s="352" t="str">
        <f t="shared" si="110"/>
        <v>D</v>
      </c>
      <c r="EE11" s="352" t="str">
        <f t="shared" si="111"/>
        <v/>
      </c>
      <c r="EF11" s="380" t="str">
        <f t="shared" si="112"/>
        <v/>
      </c>
      <c r="EG11" s="379" t="str">
        <f t="shared" si="113"/>
        <v/>
      </c>
      <c r="EH11" s="352" t="str">
        <f t="shared" si="114"/>
        <v>D</v>
      </c>
      <c r="EI11" s="352" t="str">
        <f t="shared" si="115"/>
        <v>D</v>
      </c>
      <c r="EJ11" s="352" t="str">
        <f t="shared" si="116"/>
        <v/>
      </c>
      <c r="EK11" s="352" t="str">
        <f t="shared" si="117"/>
        <v/>
      </c>
      <c r="EL11" s="379" t="str">
        <f t="shared" si="118"/>
        <v/>
      </c>
      <c r="EM11" s="352" t="str">
        <f t="shared" si="119"/>
        <v>D</v>
      </c>
      <c r="EN11" s="352" t="str">
        <f t="shared" si="120"/>
        <v>D</v>
      </c>
      <c r="EO11" s="352" t="str">
        <f t="shared" si="121"/>
        <v/>
      </c>
      <c r="EP11" s="352" t="str">
        <f t="shared" si="122"/>
        <v/>
      </c>
      <c r="EQ11" s="379" t="str">
        <f t="shared" si="123"/>
        <v/>
      </c>
      <c r="ER11" s="352" t="str">
        <f t="shared" si="124"/>
        <v>D</v>
      </c>
      <c r="ES11" s="352" t="str">
        <f t="shared" si="125"/>
        <v/>
      </c>
      <c r="ET11" s="352" t="str">
        <f t="shared" si="126"/>
        <v/>
      </c>
      <c r="EU11" s="352" t="str">
        <f t="shared" si="127"/>
        <v>D</v>
      </c>
      <c r="EV11" s="379" t="str">
        <f t="shared" si="128"/>
        <v/>
      </c>
      <c r="EW11" s="379" t="str">
        <f t="shared" si="129"/>
        <v>I</v>
      </c>
      <c r="EX11" s="381">
        <f>IF('Student DATA Entry'!I8="","",'Student DATA Entry'!I8)</f>
        <v>310</v>
      </c>
      <c r="EY11" s="382">
        <f>IF('Student DATA Entry'!J8="","",'Student DATA Entry'!J8)</f>
        <v>301</v>
      </c>
      <c r="EZ11" s="368" t="str">
        <f t="shared" si="130"/>
        <v xml:space="preserve">      </v>
      </c>
      <c r="FA11" s="368" t="str">
        <f t="shared" si="131"/>
        <v xml:space="preserve">      </v>
      </c>
      <c r="FB11" s="368" t="str">
        <f t="shared" si="132"/>
        <v xml:space="preserve">      </v>
      </c>
      <c r="FC11" s="368" t="str">
        <f t="shared" si="133"/>
        <v xml:space="preserve">  POLITICAL SCIENCE   HISTORY   GEOGRAPHY    ELECTRICALS AND ELECTRONICS  </v>
      </c>
      <c r="FD11" s="368" t="str">
        <f t="shared" si="134"/>
        <v>Promoted to Class 12th</v>
      </c>
      <c r="FE11" s="479">
        <f t="shared" si="135"/>
        <v>415</v>
      </c>
      <c r="FF11" s="384">
        <f t="shared" si="136"/>
        <v>83</v>
      </c>
      <c r="FG11" s="481" t="str">
        <f t="shared" si="137"/>
        <v>I</v>
      </c>
      <c r="FH11" s="386">
        <f t="shared" si="138"/>
        <v>2.9999999999999964</v>
      </c>
      <c r="FI11" s="364" t="str">
        <f t="shared" si="139"/>
        <v/>
      </c>
    </row>
    <row r="12" spans="1:165" s="140" customFormat="1" ht="15.6" customHeight="1">
      <c r="A12" s="369">
        <v>7</v>
      </c>
      <c r="B12" s="370">
        <f>IF('Marks Entry'!B14="","",VALUE('Marks Entry'!B14))</f>
        <v>1107</v>
      </c>
      <c r="C12" s="371">
        <f>IF('Marks Entry'!C14="","",'Marks Entry'!C14)</f>
        <v>439</v>
      </c>
      <c r="D12" s="372" t="str">
        <f>IF('Marks Entry'!D14="","",'Marks Entry'!D14)</f>
        <v>27-10-2003</v>
      </c>
      <c r="E12" s="373" t="str">
        <f>IF('Marks Entry'!E14="","",'Marks Entry'!E14)</f>
        <v>LOHAR KAJAL</v>
      </c>
      <c r="F12" s="373" t="str">
        <f>IF('Marks Entry'!F14="","",'Marks Entry'!F14)</f>
        <v>MITHA LAL</v>
      </c>
      <c r="G12" s="373" t="str">
        <f>IF('Marks Entry'!G14="","",'Marks Entry'!G14)</f>
        <v>SAVITA</v>
      </c>
      <c r="H12" s="352" t="str">
        <f>IF('Marks Entry'!H14="","",'Marks Entry'!H14)</f>
        <v>OBC</v>
      </c>
      <c r="I12" s="352" t="str">
        <f>IF('Marks Entry'!I14="","",'Marks Entry'!I14)</f>
        <v>F</v>
      </c>
      <c r="J12" s="352">
        <f>IF('Marks Entry'!J14="","",'Marks Entry'!J14)</f>
        <v>3</v>
      </c>
      <c r="K12" s="352" t="str">
        <f>IF('Marks Entry'!K14="","",'Marks Entry'!K14)</f>
        <v>AB</v>
      </c>
      <c r="L12" s="352" t="str">
        <f>IF('Marks Entry'!L14="","",'Marks Entry'!L14)</f>
        <v>ML</v>
      </c>
      <c r="M12" s="353">
        <f t="shared" si="27"/>
        <v>3</v>
      </c>
      <c r="N12" s="374">
        <f t="shared" si="28"/>
        <v>2</v>
      </c>
      <c r="O12" s="352">
        <f>IF('Marks Entry'!M14="","",'Marks Entry'!M14)</f>
        <v>5</v>
      </c>
      <c r="P12" s="374">
        <f t="shared" si="29"/>
        <v>4</v>
      </c>
      <c r="Q12" s="371">
        <f>IF(AND($B12="NSO",$E12="",O12=""),"",IF(AND('Marks Entry'!N14="AB"),"AB",IF(AND('Marks Entry'!N14="ML"),"RE",IF('Marks Entry'!N14="","",ROUNDUP('Marks Entry'!N14*30/100,0)))))</f>
        <v>3</v>
      </c>
      <c r="R12" s="375">
        <f t="shared" si="30"/>
        <v>9</v>
      </c>
      <c r="S12" s="357">
        <f t="shared" si="31"/>
        <v>0</v>
      </c>
      <c r="T12" s="357">
        <f t="shared" si="32"/>
        <v>10</v>
      </c>
      <c r="U12" s="358">
        <f t="shared" si="33"/>
        <v>90</v>
      </c>
      <c r="V12" s="357" t="str">
        <f t="shared" si="34"/>
        <v/>
      </c>
      <c r="W12" s="357" t="str">
        <f t="shared" si="35"/>
        <v>F</v>
      </c>
      <c r="X12" s="357" t="str">
        <f t="shared" si="36"/>
        <v>P</v>
      </c>
      <c r="Y12" s="352">
        <f>IF('Marks Entry'!O14="","",'Marks Entry'!O14)</f>
        <v>7</v>
      </c>
      <c r="Z12" s="352">
        <f>IF('Marks Entry'!P14="","",'Marks Entry'!P14)</f>
        <v>9</v>
      </c>
      <c r="AA12" s="352">
        <f>IF('Marks Entry'!Q14="","",'Marks Entry'!Q14)</f>
        <v>9</v>
      </c>
      <c r="AB12" s="353">
        <f t="shared" si="37"/>
        <v>25</v>
      </c>
      <c r="AC12" s="374">
        <f t="shared" si="38"/>
        <v>17</v>
      </c>
      <c r="AD12" s="352">
        <f>IF('Marks Entry'!R14="","",'Marks Entry'!R14)</f>
        <v>57</v>
      </c>
      <c r="AE12" s="374">
        <f t="shared" si="39"/>
        <v>41</v>
      </c>
      <c r="AF12" s="371">
        <f>IF(AND($B12="NSO",$E12=""),"",IF(AND('Marks Entry'!S14="AB"),"AB",IF(AND('Marks Entry'!S14="ML"),"RE",IF('Marks Entry'!S14="","",ROUNDUP('Marks Entry'!S14*30/100,0)))))</f>
        <v>6</v>
      </c>
      <c r="AG12" s="375">
        <f t="shared" si="40"/>
        <v>64</v>
      </c>
      <c r="AH12" s="357">
        <f t="shared" si="41"/>
        <v>0</v>
      </c>
      <c r="AI12" s="357">
        <f t="shared" si="42"/>
        <v>0</v>
      </c>
      <c r="AJ12" s="358">
        <f t="shared" si="43"/>
        <v>100</v>
      </c>
      <c r="AK12" s="357" t="str">
        <f t="shared" si="44"/>
        <v/>
      </c>
      <c r="AL12" s="357" t="str">
        <f t="shared" si="45"/>
        <v>P</v>
      </c>
      <c r="AM12" s="357" t="str">
        <f t="shared" si="46"/>
        <v>I</v>
      </c>
      <c r="AN12" s="359">
        <f>IF('Marks Entry'!T14="","",'Marks Entry'!T14)</f>
        <v>1</v>
      </c>
      <c r="AO12" s="352">
        <f>IF('Marks Entry'!V14="","",'Marks Entry'!V14)</f>
        <v>7</v>
      </c>
      <c r="AP12" s="352">
        <f>IF('Marks Entry'!W14="","",'Marks Entry'!W14)</f>
        <v>9</v>
      </c>
      <c r="AQ12" s="352">
        <f>IF('Marks Entry'!X14="","",'Marks Entry'!X14)</f>
        <v>9</v>
      </c>
      <c r="AR12" s="353">
        <f t="shared" si="47"/>
        <v>25</v>
      </c>
      <c r="AS12" s="374">
        <f t="shared" si="48"/>
        <v>17</v>
      </c>
      <c r="AT12" s="352">
        <f>IF('Marks Entry'!Y14="","",'Marks Entry'!Y14)</f>
        <v>57</v>
      </c>
      <c r="AU12" s="352" t="str">
        <f>IF('Marks Entry'!Z14="","",'Marks Entry'!Z14)</f>
        <v/>
      </c>
      <c r="AV12" s="352">
        <f t="shared" si="49"/>
        <v>57</v>
      </c>
      <c r="AW12" s="374">
        <f t="shared" si="50"/>
        <v>41</v>
      </c>
      <c r="AX12" s="371">
        <f>IF(AND($B12="NSO",$E12=""),"",IF(AND('Marks Entry'!AA14="AB",'Marks Entry'!AB14="AB"),"AB",IF(AND('Marks Entry'!AA14="ML",'Marks Entry'!AB14="ML"),"RE",IF('Marks Entry'!AA14="","",ROUNDUP(('Marks Entry'!AA14+'Marks Entry'!AB14)*30/100,0)))))</f>
        <v>30</v>
      </c>
      <c r="AY12" s="375">
        <f t="shared" si="51"/>
        <v>88</v>
      </c>
      <c r="AZ12" s="357">
        <f t="shared" si="52"/>
        <v>0</v>
      </c>
      <c r="BA12" s="357">
        <f t="shared" si="53"/>
        <v>0</v>
      </c>
      <c r="BB12" s="358">
        <f t="shared" si="54"/>
        <v>100</v>
      </c>
      <c r="BC12" s="357" t="str">
        <f t="shared" si="55"/>
        <v/>
      </c>
      <c r="BD12" s="357" t="str">
        <f t="shared" si="56"/>
        <v>P</v>
      </c>
      <c r="BE12" s="357" t="str">
        <f t="shared" si="57"/>
        <v>D</v>
      </c>
      <c r="BF12" s="359">
        <f>IF('Marks Entry'!AC14="","",'Marks Entry'!AC14)</f>
        <v>1</v>
      </c>
      <c r="BG12" s="352">
        <f>IF('Marks Entry'!AE14="","",'Marks Entry'!AE14)</f>
        <v>7</v>
      </c>
      <c r="BH12" s="352">
        <f>IF('Marks Entry'!AF14="","",'Marks Entry'!AF14)</f>
        <v>9</v>
      </c>
      <c r="BI12" s="352">
        <f>IF('Marks Entry'!AG14="","",'Marks Entry'!AG14)</f>
        <v>9</v>
      </c>
      <c r="BJ12" s="353">
        <f t="shared" si="58"/>
        <v>25</v>
      </c>
      <c r="BK12" s="374">
        <f t="shared" si="59"/>
        <v>17</v>
      </c>
      <c r="BL12" s="352">
        <f>IF('Marks Entry'!AH14="","",'Marks Entry'!AH14)</f>
        <v>57</v>
      </c>
      <c r="BM12" s="352" t="str">
        <f>IF('Marks Entry'!AI14="","",'Marks Entry'!AI14)</f>
        <v/>
      </c>
      <c r="BN12" s="352">
        <f t="shared" si="60"/>
        <v>57</v>
      </c>
      <c r="BO12" s="374">
        <f t="shared" si="61"/>
        <v>41</v>
      </c>
      <c r="BP12" s="371">
        <f>IF(AND($B12="NSO",$E12=""),"",IF(AND('Marks Entry'!AJ14="AB",'Marks Entry'!AK14="AB"),"AB",IF(AND('Marks Entry'!AJ14="ML",'Marks Entry'!AK14="ML"),"RE",IF('Marks Entry'!AJ14="","",ROUNDUP(('Marks Entry'!AJ14+'Marks Entry'!AK14)*30/100,0)))))</f>
        <v>30</v>
      </c>
      <c r="BQ12" s="375">
        <f t="shared" si="62"/>
        <v>88</v>
      </c>
      <c r="BR12" s="357">
        <f t="shared" si="63"/>
        <v>0</v>
      </c>
      <c r="BS12" s="357">
        <f t="shared" si="64"/>
        <v>0</v>
      </c>
      <c r="BT12" s="358">
        <f t="shared" si="65"/>
        <v>100</v>
      </c>
      <c r="BU12" s="357" t="str">
        <f t="shared" si="66"/>
        <v/>
      </c>
      <c r="BV12" s="357" t="str">
        <f t="shared" si="67"/>
        <v>P</v>
      </c>
      <c r="BW12" s="357" t="str">
        <f t="shared" si="68"/>
        <v>D</v>
      </c>
      <c r="BX12" s="359">
        <f>IF('Marks Entry'!AL14="","",'Marks Entry'!AL14)</f>
        <v>2</v>
      </c>
      <c r="BY12" s="352">
        <f>IF('Marks Entry'!AN14="","",'Marks Entry'!AN14)</f>
        <v>7</v>
      </c>
      <c r="BZ12" s="352">
        <f>IF('Marks Entry'!AO14="","",'Marks Entry'!AO14)</f>
        <v>9</v>
      </c>
      <c r="CA12" s="352">
        <f>IF('Marks Entry'!AP14="","",'Marks Entry'!AP14)</f>
        <v>9</v>
      </c>
      <c r="CB12" s="353">
        <f t="shared" si="69"/>
        <v>25</v>
      </c>
      <c r="CC12" s="374">
        <f t="shared" si="70"/>
        <v>17</v>
      </c>
      <c r="CD12" s="352">
        <f>IF('Marks Entry'!AQ14="","",'Marks Entry'!AQ14)</f>
        <v>57</v>
      </c>
      <c r="CE12" s="352" t="str">
        <f>IF('Marks Entry'!AR14="","",'Marks Entry'!AR14)</f>
        <v/>
      </c>
      <c r="CF12" s="352">
        <f t="shared" si="71"/>
        <v>57</v>
      </c>
      <c r="CG12" s="374">
        <f t="shared" si="72"/>
        <v>41</v>
      </c>
      <c r="CH12" s="371">
        <f>IF(AND($B12="NSO",$E12=""),"",IF(AND('Marks Entry'!AS14="AB",'Marks Entry'!AT14="AB"),"AB",IF(AND('Marks Entry'!AS14="ML",'Marks Entry'!AT14="ML"),"RE",IF('Marks Entry'!AS14="","",ROUNDUP(('Marks Entry'!AS14+'Marks Entry'!AT14)*30/100,0)))))</f>
        <v>30</v>
      </c>
      <c r="CI12" s="375">
        <f t="shared" si="73"/>
        <v>88</v>
      </c>
      <c r="CJ12" s="357">
        <f t="shared" si="74"/>
        <v>0</v>
      </c>
      <c r="CK12" s="357">
        <f t="shared" si="75"/>
        <v>0</v>
      </c>
      <c r="CL12" s="358">
        <f t="shared" si="76"/>
        <v>100</v>
      </c>
      <c r="CM12" s="357" t="str">
        <f t="shared" si="77"/>
        <v/>
      </c>
      <c r="CN12" s="357" t="str">
        <f t="shared" si="78"/>
        <v>P</v>
      </c>
      <c r="CO12" s="357" t="str">
        <f t="shared" si="79"/>
        <v>D</v>
      </c>
      <c r="CP12" s="359" t="str">
        <f>IF('Marks Entry'!AU14="","",'Marks Entry'!AU14)</f>
        <v/>
      </c>
      <c r="CQ12" s="352">
        <f>IF('Marks Entry'!AW14="","",'Marks Entry'!AW14)</f>
        <v>7</v>
      </c>
      <c r="CR12" s="352">
        <f>IF('Marks Entry'!AX14="","",'Marks Entry'!AX14)</f>
        <v>9</v>
      </c>
      <c r="CS12" s="352">
        <f>IF('Marks Entry'!AY14="","",'Marks Entry'!AY14)</f>
        <v>9</v>
      </c>
      <c r="CT12" s="353">
        <f t="shared" si="80"/>
        <v>25</v>
      </c>
      <c r="CU12" s="374">
        <f t="shared" si="81"/>
        <v>17</v>
      </c>
      <c r="CV12" s="352">
        <f>IF('Marks Entry'!AZ14="","",'Marks Entry'!AZ14)</f>
        <v>57</v>
      </c>
      <c r="CW12" s="352" t="str">
        <f>IF('Marks Entry'!BA14="","",'Marks Entry'!BA14)</f>
        <v/>
      </c>
      <c r="CX12" s="352">
        <f t="shared" si="82"/>
        <v>57</v>
      </c>
      <c r="CY12" s="374">
        <f t="shared" si="83"/>
        <v>41</v>
      </c>
      <c r="CZ12" s="371">
        <f>IF(AND($B12="NSO",$E12=""),"",IF(AND('Marks Entry'!BB14="AB",'Marks Entry'!BC14="AB"),"AB",IF(AND('Marks Entry'!BB14="ML",'Marks Entry'!BC14="ML"),"RE",IF('Marks Entry'!BB14="","",ROUNDUP(('Marks Entry'!BB14+'Marks Entry'!BC14)*30/100,0)))))</f>
        <v>26</v>
      </c>
      <c r="DA12" s="375">
        <f t="shared" si="84"/>
        <v>84</v>
      </c>
      <c r="DB12" s="357">
        <f t="shared" si="85"/>
        <v>0</v>
      </c>
      <c r="DC12" s="357">
        <f t="shared" si="86"/>
        <v>0</v>
      </c>
      <c r="DD12" s="358">
        <f t="shared" si="87"/>
        <v>100</v>
      </c>
      <c r="DE12" s="357" t="str">
        <f t="shared" si="88"/>
        <v/>
      </c>
      <c r="DF12" s="357" t="str">
        <f t="shared" si="89"/>
        <v>P</v>
      </c>
      <c r="DG12" s="357" t="str">
        <f t="shared" si="90"/>
        <v>D</v>
      </c>
      <c r="DH12" s="357">
        <f t="shared" si="91"/>
        <v>10</v>
      </c>
      <c r="DI12" s="376" t="str">
        <f t="shared" si="92"/>
        <v>P</v>
      </c>
      <c r="DJ12" s="376" t="str">
        <f t="shared" si="93"/>
        <v>I</v>
      </c>
      <c r="DK12" s="376" t="str">
        <f t="shared" si="94"/>
        <v>D</v>
      </c>
      <c r="DL12" s="376" t="str">
        <f t="shared" si="95"/>
        <v>D</v>
      </c>
      <c r="DM12" s="376" t="str">
        <f t="shared" si="96"/>
        <v>D</v>
      </c>
      <c r="DN12" s="376" t="str">
        <f t="shared" si="97"/>
        <v>D</v>
      </c>
      <c r="DO12" s="361">
        <f t="shared" si="98"/>
        <v>0</v>
      </c>
      <c r="DP12" s="361">
        <f t="shared" si="99"/>
        <v>0</v>
      </c>
      <c r="DQ12" s="361">
        <f t="shared" si="100"/>
        <v>0</v>
      </c>
      <c r="DR12" s="361">
        <f t="shared" si="101"/>
        <v>0</v>
      </c>
      <c r="DS12" s="361">
        <f t="shared" si="102"/>
        <v>0</v>
      </c>
      <c r="DT12" s="377" t="str">
        <f t="shared" si="103"/>
        <v>PASS</v>
      </c>
      <c r="DU12" s="480">
        <f>IF('Marks Entry'!BD14="","",'Marks Entry'!BD14)</f>
        <v>28</v>
      </c>
      <c r="DV12" s="480">
        <f>IF('Marks Entry'!BE14="","",'Marks Entry'!BE14)</f>
        <v>22</v>
      </c>
      <c r="DW12" s="480">
        <f>IF('Marks Entry'!BF14="","",'Marks Entry'!BF14)</f>
        <v>23</v>
      </c>
      <c r="DX12" s="378">
        <f t="shared" si="104"/>
        <v>73</v>
      </c>
      <c r="DY12" s="352" t="str">
        <f t="shared" si="105"/>
        <v>P</v>
      </c>
      <c r="DZ12" s="379" t="str">
        <f t="shared" si="106"/>
        <v/>
      </c>
      <c r="EA12" s="352" t="str">
        <f t="shared" si="107"/>
        <v>I</v>
      </c>
      <c r="EB12" s="379" t="str">
        <f t="shared" si="108"/>
        <v/>
      </c>
      <c r="EC12" s="352" t="str">
        <f t="shared" si="109"/>
        <v>D</v>
      </c>
      <c r="ED12" s="352" t="str">
        <f t="shared" si="110"/>
        <v>D</v>
      </c>
      <c r="EE12" s="352" t="str">
        <f t="shared" si="111"/>
        <v/>
      </c>
      <c r="EF12" s="380" t="str">
        <f t="shared" si="112"/>
        <v/>
      </c>
      <c r="EG12" s="379" t="str">
        <f t="shared" si="113"/>
        <v/>
      </c>
      <c r="EH12" s="352" t="str">
        <f t="shared" si="114"/>
        <v>D</v>
      </c>
      <c r="EI12" s="352" t="str">
        <f t="shared" si="115"/>
        <v>D</v>
      </c>
      <c r="EJ12" s="352" t="str">
        <f t="shared" si="116"/>
        <v/>
      </c>
      <c r="EK12" s="352" t="str">
        <f t="shared" si="117"/>
        <v/>
      </c>
      <c r="EL12" s="379" t="str">
        <f t="shared" si="118"/>
        <v/>
      </c>
      <c r="EM12" s="352" t="str">
        <f t="shared" si="119"/>
        <v>D</v>
      </c>
      <c r="EN12" s="352" t="str">
        <f t="shared" si="120"/>
        <v/>
      </c>
      <c r="EO12" s="352" t="str">
        <f t="shared" si="121"/>
        <v>D</v>
      </c>
      <c r="EP12" s="352" t="str">
        <f t="shared" si="122"/>
        <v/>
      </c>
      <c r="EQ12" s="379" t="str">
        <f t="shared" si="123"/>
        <v/>
      </c>
      <c r="ER12" s="352" t="str">
        <f t="shared" si="124"/>
        <v>D</v>
      </c>
      <c r="ES12" s="352" t="str">
        <f t="shared" si="125"/>
        <v/>
      </c>
      <c r="ET12" s="352" t="str">
        <f t="shared" si="126"/>
        <v/>
      </c>
      <c r="EU12" s="352" t="str">
        <f t="shared" si="127"/>
        <v/>
      </c>
      <c r="EV12" s="379" t="str">
        <f t="shared" si="128"/>
        <v/>
      </c>
      <c r="EW12" s="379" t="str">
        <f t="shared" si="129"/>
        <v>I</v>
      </c>
      <c r="EX12" s="381">
        <f>IF('Student DATA Entry'!I9="","",'Student DATA Entry'!I9)</f>
        <v>324</v>
      </c>
      <c r="EY12" s="382" t="str">
        <f>IF('Student DATA Entry'!J9="","",'Student DATA Entry'!J9)</f>
        <v/>
      </c>
      <c r="EZ12" s="368" t="str">
        <f t="shared" si="130"/>
        <v xml:space="preserve">      </v>
      </c>
      <c r="FA12" s="368" t="str">
        <f t="shared" si="131"/>
        <v xml:space="preserve">      </v>
      </c>
      <c r="FB12" s="368" t="str">
        <f t="shared" si="132"/>
        <v xml:space="preserve">      </v>
      </c>
      <c r="FC12" s="368" t="str">
        <f t="shared" si="133"/>
        <v xml:space="preserve">  POLITICAL SCIENCE   HISTORY    HINDI LITERATURE     </v>
      </c>
      <c r="FD12" s="368" t="str">
        <f t="shared" si="134"/>
        <v>Promoted to Class 12th</v>
      </c>
      <c r="FE12" s="479">
        <f t="shared" si="135"/>
        <v>337</v>
      </c>
      <c r="FF12" s="384">
        <f t="shared" si="136"/>
        <v>68.775510204081627</v>
      </c>
      <c r="FG12" s="481" t="str">
        <f t="shared" si="137"/>
        <v>I</v>
      </c>
      <c r="FH12" s="386">
        <f t="shared" si="138"/>
        <v>4.9999999999999964</v>
      </c>
      <c r="FI12" s="364" t="str">
        <f t="shared" si="139"/>
        <v/>
      </c>
    </row>
    <row r="13" spans="1:165" s="140" customFormat="1" ht="15.6" customHeight="1">
      <c r="A13" s="369">
        <v>8</v>
      </c>
      <c r="B13" s="370">
        <f>IF('Marks Entry'!B15="","",VALUE('Marks Entry'!B15))</f>
        <v>1108</v>
      </c>
      <c r="C13" s="371">
        <f>IF('Marks Entry'!C15="","",'Marks Entry'!C15)</f>
        <v>438</v>
      </c>
      <c r="D13" s="372" t="str">
        <f>IF('Marks Entry'!D15="","",'Marks Entry'!D15)</f>
        <v>03-09-2003</v>
      </c>
      <c r="E13" s="373" t="str">
        <f>IF('Marks Entry'!E15="","",'Marks Entry'!E15)</f>
        <v>MEENA KANWAR</v>
      </c>
      <c r="F13" s="373" t="str">
        <f>IF('Marks Entry'!F15="","",'Marks Entry'!F15)</f>
        <v>CHHATAR SINGH</v>
      </c>
      <c r="G13" s="373" t="str">
        <f>IF('Marks Entry'!G15="","",'Marks Entry'!G15)</f>
        <v>JANGAL KANWAR</v>
      </c>
      <c r="H13" s="352" t="str">
        <f>IF('Marks Entry'!H15="","",'Marks Entry'!H15)</f>
        <v>GEN</v>
      </c>
      <c r="I13" s="352" t="str">
        <f>IF('Marks Entry'!I15="","",'Marks Entry'!I15)</f>
        <v>F</v>
      </c>
      <c r="J13" s="352">
        <f>IF('Marks Entry'!J15="","",'Marks Entry'!J15)</f>
        <v>1</v>
      </c>
      <c r="K13" s="352">
        <f>IF('Marks Entry'!K15="","",'Marks Entry'!K15)</f>
        <v>2</v>
      </c>
      <c r="L13" s="352">
        <f>IF('Marks Entry'!L15="","",'Marks Entry'!L15)</f>
        <v>3</v>
      </c>
      <c r="M13" s="353">
        <f t="shared" si="27"/>
        <v>6</v>
      </c>
      <c r="N13" s="374">
        <f t="shared" si="28"/>
        <v>4</v>
      </c>
      <c r="O13" s="352">
        <f>IF('Marks Entry'!M15="","",'Marks Entry'!M15)</f>
        <v>5</v>
      </c>
      <c r="P13" s="374">
        <f t="shared" si="29"/>
        <v>4</v>
      </c>
      <c r="Q13" s="371">
        <f>IF(AND($B13="NSO",$E13="",O13=""),"",IF(AND('Marks Entry'!N15="AB"),"AB",IF(AND('Marks Entry'!N15="ML"),"RE",IF('Marks Entry'!N15="","",ROUNDUP('Marks Entry'!N15*30/100,0)))))</f>
        <v>2</v>
      </c>
      <c r="R13" s="375">
        <f t="shared" si="30"/>
        <v>10</v>
      </c>
      <c r="S13" s="357">
        <f t="shared" si="31"/>
        <v>0</v>
      </c>
      <c r="T13" s="357">
        <f t="shared" si="32"/>
        <v>0</v>
      </c>
      <c r="U13" s="358">
        <f t="shared" si="33"/>
        <v>100</v>
      </c>
      <c r="V13" s="357" t="str">
        <f t="shared" si="34"/>
        <v/>
      </c>
      <c r="W13" s="357" t="str">
        <f t="shared" si="35"/>
        <v>F</v>
      </c>
      <c r="X13" s="357" t="str">
        <f t="shared" si="36"/>
        <v>P</v>
      </c>
      <c r="Y13" s="352">
        <f>IF('Marks Entry'!O15="","",'Marks Entry'!O15)</f>
        <v>2</v>
      </c>
      <c r="Z13" s="352">
        <f>IF('Marks Entry'!P15="","",'Marks Entry'!P15)</f>
        <v>2</v>
      </c>
      <c r="AA13" s="352">
        <f>IF('Marks Entry'!Q15="","",'Marks Entry'!Q15)</f>
        <v>2</v>
      </c>
      <c r="AB13" s="353">
        <f t="shared" si="37"/>
        <v>6</v>
      </c>
      <c r="AC13" s="374">
        <f t="shared" si="38"/>
        <v>4</v>
      </c>
      <c r="AD13" s="352">
        <f>IF('Marks Entry'!R15="","",'Marks Entry'!R15)</f>
        <v>5</v>
      </c>
      <c r="AE13" s="374">
        <f t="shared" si="39"/>
        <v>4</v>
      </c>
      <c r="AF13" s="371">
        <f>IF(AND($B13="NSO",$E13=""),"",IF(AND('Marks Entry'!S15="AB"),"AB",IF(AND('Marks Entry'!S15="ML"),"RE",IF('Marks Entry'!S15="","",ROUNDUP('Marks Entry'!S15*30/100,0)))))</f>
        <v>3</v>
      </c>
      <c r="AG13" s="375">
        <f t="shared" si="40"/>
        <v>11</v>
      </c>
      <c r="AH13" s="357">
        <f t="shared" si="41"/>
        <v>0</v>
      </c>
      <c r="AI13" s="357">
        <f t="shared" si="42"/>
        <v>0</v>
      </c>
      <c r="AJ13" s="358">
        <f t="shared" si="43"/>
        <v>100</v>
      </c>
      <c r="AK13" s="357" t="str">
        <f t="shared" si="44"/>
        <v/>
      </c>
      <c r="AL13" s="357" t="str">
        <f t="shared" si="45"/>
        <v>F</v>
      </c>
      <c r="AM13" s="357" t="str">
        <f t="shared" si="46"/>
        <v>P</v>
      </c>
      <c r="AN13" s="359">
        <f>IF('Marks Entry'!T15="","",'Marks Entry'!T15)</f>
        <v>1</v>
      </c>
      <c r="AO13" s="352">
        <f>IF('Marks Entry'!V15="","",'Marks Entry'!V15)</f>
        <v>3</v>
      </c>
      <c r="AP13" s="352">
        <f>IF('Marks Entry'!W15="","",'Marks Entry'!W15)</f>
        <v>3</v>
      </c>
      <c r="AQ13" s="352">
        <f>IF('Marks Entry'!X15="","",'Marks Entry'!X15)</f>
        <v>3</v>
      </c>
      <c r="AR13" s="353">
        <f t="shared" si="47"/>
        <v>9</v>
      </c>
      <c r="AS13" s="374">
        <f t="shared" si="48"/>
        <v>6</v>
      </c>
      <c r="AT13" s="352">
        <f>IF('Marks Entry'!Y15="","",'Marks Entry'!Y15)</f>
        <v>70</v>
      </c>
      <c r="AU13" s="352" t="str">
        <f>IF('Marks Entry'!Z15="","",'Marks Entry'!Z15)</f>
        <v/>
      </c>
      <c r="AV13" s="352">
        <f t="shared" si="49"/>
        <v>70</v>
      </c>
      <c r="AW13" s="374">
        <f t="shared" si="50"/>
        <v>50</v>
      </c>
      <c r="AX13" s="371">
        <f>IF(AND($B13="NSO",$E13=""),"",IF(AND('Marks Entry'!AA15="AB",'Marks Entry'!AB15="AB"),"AB",IF(AND('Marks Entry'!AA15="ML",'Marks Entry'!AB15="ML"),"RE",IF('Marks Entry'!AA15="","",ROUNDUP(('Marks Entry'!AA15+'Marks Entry'!AB15)*30/100,0)))))</f>
        <v>30</v>
      </c>
      <c r="AY13" s="375">
        <f t="shared" si="51"/>
        <v>86</v>
      </c>
      <c r="AZ13" s="357">
        <f t="shared" si="52"/>
        <v>0</v>
      </c>
      <c r="BA13" s="357">
        <f t="shared" si="53"/>
        <v>0</v>
      </c>
      <c r="BB13" s="358">
        <f t="shared" si="54"/>
        <v>100</v>
      </c>
      <c r="BC13" s="357" t="str">
        <f t="shared" si="55"/>
        <v/>
      </c>
      <c r="BD13" s="357" t="str">
        <f t="shared" si="56"/>
        <v>P</v>
      </c>
      <c r="BE13" s="357" t="str">
        <f t="shared" si="57"/>
        <v>D</v>
      </c>
      <c r="BF13" s="359">
        <f>IF('Marks Entry'!AC15="","",'Marks Entry'!AC15)</f>
        <v>1</v>
      </c>
      <c r="BG13" s="352">
        <f>IF('Marks Entry'!AE15="","",'Marks Entry'!AE15)</f>
        <v>5</v>
      </c>
      <c r="BH13" s="352">
        <f>IF('Marks Entry'!AF15="","",'Marks Entry'!AF15)</f>
        <v>5</v>
      </c>
      <c r="BI13" s="352">
        <f>IF('Marks Entry'!AG15="","",'Marks Entry'!AG15)</f>
        <v>5</v>
      </c>
      <c r="BJ13" s="353">
        <f t="shared" si="58"/>
        <v>15</v>
      </c>
      <c r="BK13" s="374">
        <f t="shared" si="59"/>
        <v>10</v>
      </c>
      <c r="BL13" s="352">
        <f>IF('Marks Entry'!AH15="","",'Marks Entry'!AH15)</f>
        <v>10</v>
      </c>
      <c r="BM13" s="352" t="str">
        <f>IF('Marks Entry'!AI15="","",'Marks Entry'!AI15)</f>
        <v/>
      </c>
      <c r="BN13" s="352">
        <f t="shared" si="60"/>
        <v>10</v>
      </c>
      <c r="BO13" s="374">
        <f t="shared" si="61"/>
        <v>8</v>
      </c>
      <c r="BP13" s="371">
        <f>IF(AND($B13="NSO",$E13=""),"",IF(AND('Marks Entry'!AJ15="AB",'Marks Entry'!AK15="AB"),"AB",IF(AND('Marks Entry'!AJ15="ML",'Marks Entry'!AK15="ML"),"RE",IF('Marks Entry'!AJ15="","",ROUNDUP(('Marks Entry'!AJ15+'Marks Entry'!AK15)*30/100,0)))))</f>
        <v>30</v>
      </c>
      <c r="BQ13" s="375">
        <f t="shared" si="62"/>
        <v>48</v>
      </c>
      <c r="BR13" s="357">
        <f t="shared" si="63"/>
        <v>0</v>
      </c>
      <c r="BS13" s="357">
        <f t="shared" si="64"/>
        <v>0</v>
      </c>
      <c r="BT13" s="358">
        <f t="shared" si="65"/>
        <v>100</v>
      </c>
      <c r="BU13" s="357" t="str">
        <f t="shared" si="66"/>
        <v/>
      </c>
      <c r="BV13" s="357" t="str">
        <f t="shared" si="67"/>
        <v>P</v>
      </c>
      <c r="BW13" s="357" t="str">
        <f t="shared" si="68"/>
        <v>II</v>
      </c>
      <c r="BX13" s="359">
        <f>IF('Marks Entry'!AL15="","",'Marks Entry'!AL15)</f>
        <v>2</v>
      </c>
      <c r="BY13" s="352">
        <f>IF('Marks Entry'!AN15="","",'Marks Entry'!AN15)</f>
        <v>4</v>
      </c>
      <c r="BZ13" s="352">
        <f>IF('Marks Entry'!AO15="","",'Marks Entry'!AO15)</f>
        <v>4</v>
      </c>
      <c r="CA13" s="352">
        <f>IF('Marks Entry'!AP15="","",'Marks Entry'!AP15)</f>
        <v>4</v>
      </c>
      <c r="CB13" s="353">
        <f t="shared" si="69"/>
        <v>12</v>
      </c>
      <c r="CC13" s="374">
        <f t="shared" si="70"/>
        <v>8</v>
      </c>
      <c r="CD13" s="352">
        <f>IF('Marks Entry'!AQ15="","",'Marks Entry'!AQ15)</f>
        <v>14</v>
      </c>
      <c r="CE13" s="352" t="str">
        <f>IF('Marks Entry'!AR15="","",'Marks Entry'!AR15)</f>
        <v/>
      </c>
      <c r="CF13" s="352">
        <f t="shared" si="71"/>
        <v>14</v>
      </c>
      <c r="CG13" s="374">
        <f t="shared" si="72"/>
        <v>10</v>
      </c>
      <c r="CH13" s="371">
        <f>IF(AND($B13="NSO",$E13=""),"",IF(AND('Marks Entry'!AS15="AB",'Marks Entry'!AT15="AB"),"AB",IF(AND('Marks Entry'!AS15="ML",'Marks Entry'!AT15="ML"),"RE",IF('Marks Entry'!AS15="","",ROUNDUP(('Marks Entry'!AS15+'Marks Entry'!AT15)*30/100,0)))))</f>
        <v>30</v>
      </c>
      <c r="CI13" s="375">
        <f t="shared" si="73"/>
        <v>48</v>
      </c>
      <c r="CJ13" s="357">
        <f t="shared" si="74"/>
        <v>0</v>
      </c>
      <c r="CK13" s="357">
        <f t="shared" si="75"/>
        <v>0</v>
      </c>
      <c r="CL13" s="358">
        <f t="shared" si="76"/>
        <v>100</v>
      </c>
      <c r="CM13" s="357" t="str">
        <f t="shared" si="77"/>
        <v/>
      </c>
      <c r="CN13" s="357" t="str">
        <f t="shared" si="78"/>
        <v>P</v>
      </c>
      <c r="CO13" s="357" t="str">
        <f t="shared" si="79"/>
        <v>II</v>
      </c>
      <c r="CP13" s="359" t="str">
        <f>IF('Marks Entry'!AU15="","",'Marks Entry'!AU15)</f>
        <v/>
      </c>
      <c r="CQ13" s="352">
        <f>IF('Marks Entry'!AW15="","",'Marks Entry'!AW15)</f>
        <v>6</v>
      </c>
      <c r="CR13" s="352">
        <f>IF('Marks Entry'!AX15="","",'Marks Entry'!AX15)</f>
        <v>6</v>
      </c>
      <c r="CS13" s="352">
        <f>IF('Marks Entry'!AY15="","",'Marks Entry'!AY15)</f>
        <v>6</v>
      </c>
      <c r="CT13" s="353">
        <f t="shared" si="80"/>
        <v>18</v>
      </c>
      <c r="CU13" s="374">
        <f t="shared" si="81"/>
        <v>12</v>
      </c>
      <c r="CV13" s="352">
        <f>IF('Marks Entry'!AZ15="","",'Marks Entry'!AZ15)</f>
        <v>6</v>
      </c>
      <c r="CW13" s="352" t="str">
        <f>IF('Marks Entry'!BA15="","",'Marks Entry'!BA15)</f>
        <v/>
      </c>
      <c r="CX13" s="352">
        <f t="shared" si="82"/>
        <v>6</v>
      </c>
      <c r="CY13" s="374">
        <f t="shared" si="83"/>
        <v>5</v>
      </c>
      <c r="CZ13" s="371">
        <f>IF(AND($B13="NSO",$E13=""),"",IF(AND('Marks Entry'!BB15="AB",'Marks Entry'!BC15="AB"),"AB",IF(AND('Marks Entry'!BB15="ML",'Marks Entry'!BC15="ML"),"RE",IF('Marks Entry'!BB15="","",ROUNDUP(('Marks Entry'!BB15+'Marks Entry'!BC15)*30/100,0)))))</f>
        <v>27</v>
      </c>
      <c r="DA13" s="375">
        <f t="shared" si="84"/>
        <v>44</v>
      </c>
      <c r="DB13" s="357">
        <f t="shared" si="85"/>
        <v>0</v>
      </c>
      <c r="DC13" s="357">
        <f t="shared" si="86"/>
        <v>0</v>
      </c>
      <c r="DD13" s="358">
        <f t="shared" si="87"/>
        <v>100</v>
      </c>
      <c r="DE13" s="357" t="str">
        <f t="shared" si="88"/>
        <v/>
      </c>
      <c r="DF13" s="357" t="str">
        <f t="shared" si="89"/>
        <v>P</v>
      </c>
      <c r="DG13" s="357" t="str">
        <f t="shared" si="90"/>
        <v>III</v>
      </c>
      <c r="DH13" s="357">
        <f t="shared" si="91"/>
        <v>0</v>
      </c>
      <c r="DI13" s="376" t="str">
        <f t="shared" si="92"/>
        <v>P</v>
      </c>
      <c r="DJ13" s="376" t="str">
        <f t="shared" si="93"/>
        <v>P</v>
      </c>
      <c r="DK13" s="376" t="str">
        <f t="shared" si="94"/>
        <v>D</v>
      </c>
      <c r="DL13" s="376" t="str">
        <f t="shared" si="95"/>
        <v>II</v>
      </c>
      <c r="DM13" s="376" t="str">
        <f t="shared" si="96"/>
        <v>II</v>
      </c>
      <c r="DN13" s="376" t="str">
        <f t="shared" si="97"/>
        <v>III</v>
      </c>
      <c r="DO13" s="361">
        <f t="shared" si="98"/>
        <v>0</v>
      </c>
      <c r="DP13" s="361">
        <f t="shared" si="99"/>
        <v>0</v>
      </c>
      <c r="DQ13" s="361">
        <f t="shared" si="100"/>
        <v>0</v>
      </c>
      <c r="DR13" s="361">
        <f t="shared" si="101"/>
        <v>0</v>
      </c>
      <c r="DS13" s="361">
        <f t="shared" si="102"/>
        <v>0</v>
      </c>
      <c r="DT13" s="377" t="str">
        <f t="shared" si="103"/>
        <v>PASS</v>
      </c>
      <c r="DU13" s="480">
        <f>IF('Marks Entry'!BD15="","",'Marks Entry'!BD15)</f>
        <v>28</v>
      </c>
      <c r="DV13" s="480">
        <f>IF('Marks Entry'!BE15="","",'Marks Entry'!BE15)</f>
        <v>22</v>
      </c>
      <c r="DW13" s="480">
        <f>IF('Marks Entry'!BF15="","",'Marks Entry'!BF15)</f>
        <v>23</v>
      </c>
      <c r="DX13" s="378">
        <f t="shared" si="104"/>
        <v>73</v>
      </c>
      <c r="DY13" s="352" t="str">
        <f t="shared" si="105"/>
        <v>P</v>
      </c>
      <c r="DZ13" s="379" t="str">
        <f t="shared" si="106"/>
        <v/>
      </c>
      <c r="EA13" s="352" t="str">
        <f t="shared" si="107"/>
        <v>P</v>
      </c>
      <c r="EB13" s="379" t="str">
        <f t="shared" si="108"/>
        <v/>
      </c>
      <c r="EC13" s="352" t="str">
        <f t="shared" si="109"/>
        <v>D</v>
      </c>
      <c r="ED13" s="352" t="str">
        <f t="shared" si="110"/>
        <v>D</v>
      </c>
      <c r="EE13" s="352" t="str">
        <f t="shared" si="111"/>
        <v/>
      </c>
      <c r="EF13" s="380" t="str">
        <f t="shared" si="112"/>
        <v/>
      </c>
      <c r="EG13" s="379" t="str">
        <f t="shared" si="113"/>
        <v/>
      </c>
      <c r="EH13" s="352" t="str">
        <f t="shared" si="114"/>
        <v>II</v>
      </c>
      <c r="EI13" s="352" t="str">
        <f t="shared" si="115"/>
        <v>II</v>
      </c>
      <c r="EJ13" s="352" t="str">
        <f t="shared" si="116"/>
        <v/>
      </c>
      <c r="EK13" s="352" t="str">
        <f t="shared" si="117"/>
        <v/>
      </c>
      <c r="EL13" s="379" t="str">
        <f t="shared" si="118"/>
        <v/>
      </c>
      <c r="EM13" s="352" t="str">
        <f t="shared" si="119"/>
        <v>II</v>
      </c>
      <c r="EN13" s="352" t="str">
        <f t="shared" si="120"/>
        <v/>
      </c>
      <c r="EO13" s="352" t="str">
        <f t="shared" si="121"/>
        <v>II</v>
      </c>
      <c r="EP13" s="352" t="str">
        <f t="shared" si="122"/>
        <v/>
      </c>
      <c r="EQ13" s="379" t="str">
        <f t="shared" si="123"/>
        <v/>
      </c>
      <c r="ER13" s="352" t="str">
        <f t="shared" si="124"/>
        <v>III</v>
      </c>
      <c r="ES13" s="352" t="str">
        <f t="shared" si="125"/>
        <v/>
      </c>
      <c r="ET13" s="352" t="str">
        <f t="shared" si="126"/>
        <v/>
      </c>
      <c r="EU13" s="352" t="str">
        <f t="shared" si="127"/>
        <v/>
      </c>
      <c r="EV13" s="379" t="str">
        <f t="shared" si="128"/>
        <v/>
      </c>
      <c r="EW13" s="379" t="str">
        <f t="shared" si="129"/>
        <v>I</v>
      </c>
      <c r="EX13" s="381" t="str">
        <f>IF('Student DATA Entry'!I10="","",'Student DATA Entry'!I10)</f>
        <v/>
      </c>
      <c r="EY13" s="382" t="str">
        <f>IF('Student DATA Entry'!J10="","",'Student DATA Entry'!J10)</f>
        <v/>
      </c>
      <c r="EZ13" s="368" t="str">
        <f t="shared" si="130"/>
        <v xml:space="preserve">      </v>
      </c>
      <c r="FA13" s="368" t="str">
        <f t="shared" si="131"/>
        <v xml:space="preserve">      </v>
      </c>
      <c r="FB13" s="368" t="str">
        <f t="shared" si="132"/>
        <v xml:space="preserve">      </v>
      </c>
      <c r="FC13" s="368" t="str">
        <f t="shared" si="133"/>
        <v xml:space="preserve">  POLITICAL SCIENCE            </v>
      </c>
      <c r="FD13" s="368" t="str">
        <f t="shared" si="134"/>
        <v>Promoted to Class 12th</v>
      </c>
      <c r="FE13" s="479">
        <f t="shared" si="135"/>
        <v>203</v>
      </c>
      <c r="FF13" s="384">
        <f t="shared" si="136"/>
        <v>40.6</v>
      </c>
      <c r="FG13" s="481" t="str">
        <f t="shared" si="137"/>
        <v>III</v>
      </c>
      <c r="FH13" s="386">
        <f t="shared" si="138"/>
        <v>13.999999999999996</v>
      </c>
      <c r="FI13" s="364" t="str">
        <f t="shared" si="139"/>
        <v/>
      </c>
    </row>
    <row r="14" spans="1:165" s="140" customFormat="1" ht="15.6" customHeight="1">
      <c r="A14" s="369">
        <v>9</v>
      </c>
      <c r="B14" s="370">
        <f>IF('Marks Entry'!B16="","",VALUE('Marks Entry'!B16))</f>
        <v>1109</v>
      </c>
      <c r="C14" s="371">
        <f>IF('Marks Entry'!C16="","",'Marks Entry'!C16)</f>
        <v>429</v>
      </c>
      <c r="D14" s="372" t="str">
        <f>IF('Marks Entry'!D16="","",'Marks Entry'!D16)</f>
        <v>04-09-2003</v>
      </c>
      <c r="E14" s="373" t="str">
        <f>IF('Marks Entry'!E16="","",'Marks Entry'!E16)</f>
        <v>NARESH KUMAR</v>
      </c>
      <c r="F14" s="373" t="str">
        <f>IF('Marks Entry'!F16="","",'Marks Entry'!F16)</f>
        <v xml:space="preserve">DHALA RAM </v>
      </c>
      <c r="G14" s="373" t="str">
        <f>IF('Marks Entry'!G16="","",'Marks Entry'!G16)</f>
        <v xml:space="preserve">SARSVATI </v>
      </c>
      <c r="H14" s="352" t="str">
        <f>IF('Marks Entry'!H16="","",'Marks Entry'!H16)</f>
        <v>SC</v>
      </c>
      <c r="I14" s="352" t="str">
        <f>IF('Marks Entry'!I16="","",'Marks Entry'!I16)</f>
        <v>M</v>
      </c>
      <c r="J14" s="352" t="str">
        <f>IF('Marks Entry'!J16="","",'Marks Entry'!J16)</f>
        <v>AB</v>
      </c>
      <c r="K14" s="352" t="str">
        <f>IF('Marks Entry'!K16="","",'Marks Entry'!K16)</f>
        <v>AB</v>
      </c>
      <c r="L14" s="352" t="str">
        <f>IF('Marks Entry'!L16="","",'Marks Entry'!L16)</f>
        <v>AB</v>
      </c>
      <c r="M14" s="353">
        <f t="shared" si="27"/>
        <v>0</v>
      </c>
      <c r="N14" s="374">
        <f t="shared" si="28"/>
        <v>0</v>
      </c>
      <c r="O14" s="352" t="str">
        <f>IF('Marks Entry'!M16="","",'Marks Entry'!M16)</f>
        <v>AB</v>
      </c>
      <c r="P14" s="374" t="str">
        <f t="shared" si="29"/>
        <v>AB</v>
      </c>
      <c r="Q14" s="371">
        <f>IF(AND($B14="NSO",$E14="",O14=""),"",IF(AND('Marks Entry'!N16="AB"),"AB",IF(AND('Marks Entry'!N16="ML"),"RE",IF('Marks Entry'!N16="","",ROUNDUP('Marks Entry'!N16*30/100,0)))))</f>
        <v>5</v>
      </c>
      <c r="R14" s="375">
        <f t="shared" si="30"/>
        <v>5</v>
      </c>
      <c r="S14" s="357">
        <f t="shared" si="31"/>
        <v>0</v>
      </c>
      <c r="T14" s="357">
        <f t="shared" si="32"/>
        <v>0</v>
      </c>
      <c r="U14" s="358">
        <f t="shared" si="33"/>
        <v>100</v>
      </c>
      <c r="V14" s="357" t="str">
        <f t="shared" si="34"/>
        <v>AB</v>
      </c>
      <c r="W14" s="357" t="str">
        <f t="shared" si="35"/>
        <v>F</v>
      </c>
      <c r="X14" s="357" t="str">
        <f t="shared" si="36"/>
        <v>P</v>
      </c>
      <c r="Y14" s="352">
        <f>IF('Marks Entry'!O16="","",'Marks Entry'!O16)</f>
        <v>9</v>
      </c>
      <c r="Z14" s="352">
        <f>IF('Marks Entry'!P16="","",'Marks Entry'!P16)</f>
        <v>9</v>
      </c>
      <c r="AA14" s="352">
        <f>IF('Marks Entry'!Q16="","",'Marks Entry'!Q16)</f>
        <v>9</v>
      </c>
      <c r="AB14" s="353">
        <f t="shared" si="37"/>
        <v>27</v>
      </c>
      <c r="AC14" s="374">
        <f t="shared" si="38"/>
        <v>18</v>
      </c>
      <c r="AD14" s="352">
        <f>IF('Marks Entry'!R16="","",'Marks Entry'!R16)</f>
        <v>37</v>
      </c>
      <c r="AE14" s="374">
        <f t="shared" si="39"/>
        <v>27</v>
      </c>
      <c r="AF14" s="371" t="str">
        <f>IF(AND($B14="NSO",$E14=""),"",IF(AND('Marks Entry'!S16="AB"),"AB",IF(AND('Marks Entry'!S16="ML"),"RE",IF('Marks Entry'!S16="","",ROUNDUP('Marks Entry'!S16*30/100,0)))))</f>
        <v>AB</v>
      </c>
      <c r="AG14" s="375">
        <f t="shared" si="40"/>
        <v>45</v>
      </c>
      <c r="AH14" s="357">
        <f t="shared" si="41"/>
        <v>0</v>
      </c>
      <c r="AI14" s="357">
        <f t="shared" si="42"/>
        <v>0</v>
      </c>
      <c r="AJ14" s="358">
        <f t="shared" si="43"/>
        <v>100</v>
      </c>
      <c r="AK14" s="357" t="str">
        <f t="shared" si="44"/>
        <v/>
      </c>
      <c r="AL14" s="357" t="str">
        <f t="shared" si="45"/>
        <v>P</v>
      </c>
      <c r="AM14" s="357" t="str">
        <f t="shared" si="46"/>
        <v>III</v>
      </c>
      <c r="AN14" s="359">
        <f>IF('Marks Entry'!T16="","",'Marks Entry'!T16)</f>
        <v>1</v>
      </c>
      <c r="AO14" s="352">
        <f>IF('Marks Entry'!V16="","",'Marks Entry'!V16)</f>
        <v>9</v>
      </c>
      <c r="AP14" s="352">
        <f>IF('Marks Entry'!W16="","",'Marks Entry'!W16)</f>
        <v>9</v>
      </c>
      <c r="AQ14" s="352">
        <f>IF('Marks Entry'!X16="","",'Marks Entry'!X16)</f>
        <v>9</v>
      </c>
      <c r="AR14" s="353">
        <f t="shared" si="47"/>
        <v>27</v>
      </c>
      <c r="AS14" s="374">
        <f t="shared" si="48"/>
        <v>18</v>
      </c>
      <c r="AT14" s="352">
        <f>IF('Marks Entry'!Y16="","",'Marks Entry'!Y16)</f>
        <v>37</v>
      </c>
      <c r="AU14" s="352" t="str">
        <f>IF('Marks Entry'!Z16="","",'Marks Entry'!Z16)</f>
        <v/>
      </c>
      <c r="AV14" s="352">
        <f t="shared" si="49"/>
        <v>37</v>
      </c>
      <c r="AW14" s="374">
        <f t="shared" si="50"/>
        <v>27</v>
      </c>
      <c r="AX14" s="371">
        <f>IF(AND($B14="NSO",$E14=""),"",IF(AND('Marks Entry'!AA16="AB",'Marks Entry'!AB16="AB"),"AB",IF(AND('Marks Entry'!AA16="ML",'Marks Entry'!AB16="ML"),"RE",IF('Marks Entry'!AA16="","",ROUNDUP(('Marks Entry'!AA16+'Marks Entry'!AB16)*30/100,0)))))</f>
        <v>30</v>
      </c>
      <c r="AY14" s="375">
        <f t="shared" si="51"/>
        <v>75</v>
      </c>
      <c r="AZ14" s="357">
        <f t="shared" si="52"/>
        <v>0</v>
      </c>
      <c r="BA14" s="357">
        <f t="shared" si="53"/>
        <v>0</v>
      </c>
      <c r="BB14" s="358">
        <f t="shared" si="54"/>
        <v>100</v>
      </c>
      <c r="BC14" s="357" t="str">
        <f t="shared" si="55"/>
        <v/>
      </c>
      <c r="BD14" s="357" t="str">
        <f t="shared" si="56"/>
        <v>P</v>
      </c>
      <c r="BE14" s="357" t="str">
        <f t="shared" si="57"/>
        <v>D</v>
      </c>
      <c r="BF14" s="359">
        <f>IF('Marks Entry'!AC16="","",'Marks Entry'!AC16)</f>
        <v>1</v>
      </c>
      <c r="BG14" s="352">
        <f>IF('Marks Entry'!AE16="","",'Marks Entry'!AE16)</f>
        <v>9</v>
      </c>
      <c r="BH14" s="352">
        <f>IF('Marks Entry'!AF16="","",'Marks Entry'!AF16)</f>
        <v>9</v>
      </c>
      <c r="BI14" s="352">
        <f>IF('Marks Entry'!AG16="","",'Marks Entry'!AG16)</f>
        <v>9</v>
      </c>
      <c r="BJ14" s="353">
        <f t="shared" si="58"/>
        <v>27</v>
      </c>
      <c r="BK14" s="374">
        <f t="shared" si="59"/>
        <v>18</v>
      </c>
      <c r="BL14" s="352">
        <f>IF('Marks Entry'!AH16="","",'Marks Entry'!AH16)</f>
        <v>37</v>
      </c>
      <c r="BM14" s="352" t="str">
        <f>IF('Marks Entry'!AI16="","",'Marks Entry'!AI16)</f>
        <v/>
      </c>
      <c r="BN14" s="352">
        <f t="shared" si="60"/>
        <v>37</v>
      </c>
      <c r="BO14" s="374">
        <f t="shared" si="61"/>
        <v>27</v>
      </c>
      <c r="BP14" s="371">
        <f>IF(AND($B14="NSO",$E14=""),"",IF(AND('Marks Entry'!AJ16="AB",'Marks Entry'!AK16="AB"),"AB",IF(AND('Marks Entry'!AJ16="ML",'Marks Entry'!AK16="ML"),"RE",IF('Marks Entry'!AJ16="","",ROUNDUP(('Marks Entry'!AJ16+'Marks Entry'!AK16)*30/100,0)))))</f>
        <v>30</v>
      </c>
      <c r="BQ14" s="375">
        <f t="shared" si="62"/>
        <v>75</v>
      </c>
      <c r="BR14" s="357">
        <f t="shared" si="63"/>
        <v>0</v>
      </c>
      <c r="BS14" s="357">
        <f t="shared" si="64"/>
        <v>0</v>
      </c>
      <c r="BT14" s="358">
        <f t="shared" si="65"/>
        <v>100</v>
      </c>
      <c r="BU14" s="357" t="str">
        <f t="shared" si="66"/>
        <v/>
      </c>
      <c r="BV14" s="357" t="str">
        <f t="shared" si="67"/>
        <v>P</v>
      </c>
      <c r="BW14" s="357" t="str">
        <f t="shared" si="68"/>
        <v>D</v>
      </c>
      <c r="BX14" s="359">
        <f>IF('Marks Entry'!AL16="","",'Marks Entry'!AL16)</f>
        <v>2</v>
      </c>
      <c r="BY14" s="352">
        <f>IF('Marks Entry'!AN16="","",'Marks Entry'!AN16)</f>
        <v>9</v>
      </c>
      <c r="BZ14" s="352">
        <f>IF('Marks Entry'!AO16="","",'Marks Entry'!AO16)</f>
        <v>9</v>
      </c>
      <c r="CA14" s="352">
        <f>IF('Marks Entry'!AP16="","",'Marks Entry'!AP16)</f>
        <v>9</v>
      </c>
      <c r="CB14" s="353">
        <f t="shared" si="69"/>
        <v>27</v>
      </c>
      <c r="CC14" s="374">
        <f t="shared" si="70"/>
        <v>18</v>
      </c>
      <c r="CD14" s="352">
        <f>IF('Marks Entry'!AQ16="","",'Marks Entry'!AQ16)</f>
        <v>37</v>
      </c>
      <c r="CE14" s="352" t="str">
        <f>IF('Marks Entry'!AR16="","",'Marks Entry'!AR16)</f>
        <v/>
      </c>
      <c r="CF14" s="352">
        <f t="shared" si="71"/>
        <v>37</v>
      </c>
      <c r="CG14" s="374">
        <f t="shared" si="72"/>
        <v>27</v>
      </c>
      <c r="CH14" s="371">
        <f>IF(AND($B14="NSO",$E14=""),"",IF(AND('Marks Entry'!AS16="AB",'Marks Entry'!AT16="AB"),"AB",IF(AND('Marks Entry'!AS16="ML",'Marks Entry'!AT16="ML"),"RE",IF('Marks Entry'!AS16="","",ROUNDUP(('Marks Entry'!AS16+'Marks Entry'!AT16)*30/100,0)))))</f>
        <v>30</v>
      </c>
      <c r="CI14" s="375">
        <f t="shared" si="73"/>
        <v>75</v>
      </c>
      <c r="CJ14" s="357">
        <f t="shared" si="74"/>
        <v>0</v>
      </c>
      <c r="CK14" s="357">
        <f t="shared" si="75"/>
        <v>0</v>
      </c>
      <c r="CL14" s="358">
        <f t="shared" si="76"/>
        <v>100</v>
      </c>
      <c r="CM14" s="357" t="str">
        <f t="shared" si="77"/>
        <v/>
      </c>
      <c r="CN14" s="357" t="str">
        <f t="shared" si="78"/>
        <v>P</v>
      </c>
      <c r="CO14" s="357" t="str">
        <f t="shared" si="79"/>
        <v>D</v>
      </c>
      <c r="CP14" s="359" t="str">
        <f>IF('Marks Entry'!AU16="","",'Marks Entry'!AU16)</f>
        <v/>
      </c>
      <c r="CQ14" s="352">
        <f>IF('Marks Entry'!AW16="","",'Marks Entry'!AW16)</f>
        <v>9</v>
      </c>
      <c r="CR14" s="352">
        <f>IF('Marks Entry'!AX16="","",'Marks Entry'!AX16)</f>
        <v>9</v>
      </c>
      <c r="CS14" s="352">
        <f>IF('Marks Entry'!AY16="","",'Marks Entry'!AY16)</f>
        <v>9</v>
      </c>
      <c r="CT14" s="353">
        <f t="shared" si="80"/>
        <v>27</v>
      </c>
      <c r="CU14" s="374">
        <f t="shared" si="81"/>
        <v>18</v>
      </c>
      <c r="CV14" s="352">
        <f>IF('Marks Entry'!AZ16="","",'Marks Entry'!AZ16)</f>
        <v>37</v>
      </c>
      <c r="CW14" s="352" t="str">
        <f>IF('Marks Entry'!BA16="","",'Marks Entry'!BA16)</f>
        <v/>
      </c>
      <c r="CX14" s="352">
        <f t="shared" si="82"/>
        <v>37</v>
      </c>
      <c r="CY14" s="374">
        <f t="shared" si="83"/>
        <v>27</v>
      </c>
      <c r="CZ14" s="371">
        <f>IF(AND($B14="NSO",$E14=""),"",IF(AND('Marks Entry'!BB16="AB",'Marks Entry'!BC16="AB"),"AB",IF(AND('Marks Entry'!BB16="ML",'Marks Entry'!BC16="ML"),"RE",IF('Marks Entry'!BB16="","",ROUNDUP(('Marks Entry'!BB16+'Marks Entry'!BC16)*30/100,0)))))</f>
        <v>30</v>
      </c>
      <c r="DA14" s="375">
        <f t="shared" si="84"/>
        <v>75</v>
      </c>
      <c r="DB14" s="357">
        <f t="shared" si="85"/>
        <v>0</v>
      </c>
      <c r="DC14" s="357">
        <f t="shared" si="86"/>
        <v>0</v>
      </c>
      <c r="DD14" s="358">
        <f t="shared" si="87"/>
        <v>100</v>
      </c>
      <c r="DE14" s="357" t="str">
        <f t="shared" si="88"/>
        <v/>
      </c>
      <c r="DF14" s="357" t="str">
        <f t="shared" si="89"/>
        <v>P</v>
      </c>
      <c r="DG14" s="357" t="str">
        <f t="shared" si="90"/>
        <v>D</v>
      </c>
      <c r="DH14" s="357">
        <f t="shared" si="91"/>
        <v>0</v>
      </c>
      <c r="DI14" s="376" t="str">
        <f t="shared" si="92"/>
        <v>P</v>
      </c>
      <c r="DJ14" s="376" t="str">
        <f t="shared" si="93"/>
        <v>III</v>
      </c>
      <c r="DK14" s="376" t="str">
        <f t="shared" si="94"/>
        <v>D</v>
      </c>
      <c r="DL14" s="376" t="str">
        <f t="shared" si="95"/>
        <v>D</v>
      </c>
      <c r="DM14" s="376" t="str">
        <f t="shared" si="96"/>
        <v>D</v>
      </c>
      <c r="DN14" s="376" t="str">
        <f t="shared" si="97"/>
        <v>D</v>
      </c>
      <c r="DO14" s="361">
        <f t="shared" si="98"/>
        <v>0</v>
      </c>
      <c r="DP14" s="361">
        <f t="shared" si="99"/>
        <v>0</v>
      </c>
      <c r="DQ14" s="361">
        <f t="shared" si="100"/>
        <v>0</v>
      </c>
      <c r="DR14" s="361">
        <f t="shared" si="101"/>
        <v>0</v>
      </c>
      <c r="DS14" s="361">
        <f t="shared" si="102"/>
        <v>0</v>
      </c>
      <c r="DT14" s="377" t="str">
        <f t="shared" si="103"/>
        <v>PASS</v>
      </c>
      <c r="DU14" s="480">
        <f>IF('Marks Entry'!BD16="","",'Marks Entry'!BD16)</f>
        <v>27</v>
      </c>
      <c r="DV14" s="480">
        <f>IF('Marks Entry'!BE16="","",'Marks Entry'!BE16)</f>
        <v>22</v>
      </c>
      <c r="DW14" s="480">
        <f>IF('Marks Entry'!BF16="","",'Marks Entry'!BF16)</f>
        <v>23</v>
      </c>
      <c r="DX14" s="378">
        <f t="shared" si="104"/>
        <v>72</v>
      </c>
      <c r="DY14" s="352" t="str">
        <f t="shared" si="105"/>
        <v>P</v>
      </c>
      <c r="DZ14" s="379" t="str">
        <f t="shared" si="106"/>
        <v/>
      </c>
      <c r="EA14" s="352" t="str">
        <f t="shared" si="107"/>
        <v>III</v>
      </c>
      <c r="EB14" s="379" t="str">
        <f t="shared" si="108"/>
        <v/>
      </c>
      <c r="EC14" s="352" t="str">
        <f t="shared" si="109"/>
        <v>D</v>
      </c>
      <c r="ED14" s="352" t="str">
        <f t="shared" si="110"/>
        <v>D</v>
      </c>
      <c r="EE14" s="352" t="str">
        <f t="shared" si="111"/>
        <v/>
      </c>
      <c r="EF14" s="380" t="str">
        <f t="shared" si="112"/>
        <v/>
      </c>
      <c r="EG14" s="379" t="str">
        <f t="shared" si="113"/>
        <v/>
      </c>
      <c r="EH14" s="352" t="str">
        <f t="shared" si="114"/>
        <v>D</v>
      </c>
      <c r="EI14" s="352" t="str">
        <f t="shared" si="115"/>
        <v>D</v>
      </c>
      <c r="EJ14" s="352" t="str">
        <f t="shared" si="116"/>
        <v/>
      </c>
      <c r="EK14" s="352" t="str">
        <f t="shared" si="117"/>
        <v/>
      </c>
      <c r="EL14" s="379" t="str">
        <f t="shared" si="118"/>
        <v/>
      </c>
      <c r="EM14" s="352" t="str">
        <f t="shared" si="119"/>
        <v>D</v>
      </c>
      <c r="EN14" s="352" t="str">
        <f t="shared" si="120"/>
        <v/>
      </c>
      <c r="EO14" s="352" t="str">
        <f t="shared" si="121"/>
        <v>D</v>
      </c>
      <c r="EP14" s="352" t="str">
        <f t="shared" si="122"/>
        <v/>
      </c>
      <c r="EQ14" s="379" t="str">
        <f t="shared" si="123"/>
        <v/>
      </c>
      <c r="ER14" s="352" t="str">
        <f t="shared" si="124"/>
        <v>D</v>
      </c>
      <c r="ES14" s="352" t="str">
        <f t="shared" si="125"/>
        <v/>
      </c>
      <c r="ET14" s="352" t="str">
        <f t="shared" si="126"/>
        <v/>
      </c>
      <c r="EU14" s="352" t="str">
        <f t="shared" si="127"/>
        <v/>
      </c>
      <c r="EV14" s="379" t="str">
        <f t="shared" si="128"/>
        <v/>
      </c>
      <c r="EW14" s="379" t="str">
        <f t="shared" si="129"/>
        <v>I</v>
      </c>
      <c r="EX14" s="381" t="str">
        <f>IF('Student DATA Entry'!I11="","",'Student DATA Entry'!I11)</f>
        <v/>
      </c>
      <c r="EY14" s="382" t="str">
        <f>IF('Student DATA Entry'!J11="","",'Student DATA Entry'!J11)</f>
        <v/>
      </c>
      <c r="EZ14" s="368" t="str">
        <f t="shared" si="130"/>
        <v xml:space="preserve">      </v>
      </c>
      <c r="FA14" s="368" t="str">
        <f t="shared" si="131"/>
        <v xml:space="preserve">      </v>
      </c>
      <c r="FB14" s="368" t="str">
        <f t="shared" si="132"/>
        <v xml:space="preserve">      </v>
      </c>
      <c r="FC14" s="368" t="str">
        <f t="shared" si="133"/>
        <v xml:space="preserve">  POLITICAL SCIENCE   HISTORY    HINDI LITERATURE     </v>
      </c>
      <c r="FD14" s="368" t="str">
        <f t="shared" si="134"/>
        <v>Promoted to Class 12th</v>
      </c>
      <c r="FE14" s="479">
        <f t="shared" si="135"/>
        <v>275</v>
      </c>
      <c r="FF14" s="384">
        <f t="shared" si="136"/>
        <v>55</v>
      </c>
      <c r="FG14" s="481" t="str">
        <f t="shared" si="137"/>
        <v>II</v>
      </c>
      <c r="FH14" s="386">
        <f t="shared" si="138"/>
        <v>10.999999999999996</v>
      </c>
      <c r="FI14" s="364" t="str">
        <f t="shared" si="139"/>
        <v/>
      </c>
    </row>
    <row r="15" spans="1:165" s="140" customFormat="1" ht="15.6" customHeight="1">
      <c r="A15" s="369">
        <v>10</v>
      </c>
      <c r="B15" s="370">
        <f>IF('Marks Entry'!B17="","",VALUE('Marks Entry'!B17))</f>
        <v>1110</v>
      </c>
      <c r="C15" s="371">
        <f>IF('Marks Entry'!C17="","",'Marks Entry'!C17)</f>
        <v>428</v>
      </c>
      <c r="D15" s="372" t="str">
        <f>IF('Marks Entry'!D17="","",'Marks Entry'!D17)</f>
        <v>12-05-2003</v>
      </c>
      <c r="E15" s="373" t="str">
        <f>IF('Marks Entry'!E17="","",'Marks Entry'!E17)</f>
        <v>PANKAJ KUMAR</v>
      </c>
      <c r="F15" s="373" t="str">
        <f>IF('Marks Entry'!F17="","",'Marks Entry'!F17)</f>
        <v>KUKA RAM</v>
      </c>
      <c r="G15" s="373" t="str">
        <f>IF('Marks Entry'!G17="","",'Marks Entry'!G17)</f>
        <v>FULI DEVI</v>
      </c>
      <c r="H15" s="352" t="str">
        <f>IF('Marks Entry'!H17="","",'Marks Entry'!H17)</f>
        <v>SC</v>
      </c>
      <c r="I15" s="352" t="str">
        <f>IF('Marks Entry'!I17="","",'Marks Entry'!I17)</f>
        <v>M</v>
      </c>
      <c r="J15" s="352" t="str">
        <f>IF('Marks Entry'!J17="","",'Marks Entry'!J17)</f>
        <v>AB</v>
      </c>
      <c r="K15" s="352" t="str">
        <f>IF('Marks Entry'!K17="","",'Marks Entry'!K17)</f>
        <v>AB</v>
      </c>
      <c r="L15" s="352">
        <f>IF('Marks Entry'!L17="","",'Marks Entry'!L17)</f>
        <v>8</v>
      </c>
      <c r="M15" s="353">
        <f t="shared" si="27"/>
        <v>8</v>
      </c>
      <c r="N15" s="374">
        <f t="shared" si="28"/>
        <v>6</v>
      </c>
      <c r="O15" s="352">
        <f>IF('Marks Entry'!M17="","",'Marks Entry'!M17)</f>
        <v>44</v>
      </c>
      <c r="P15" s="374">
        <f t="shared" si="29"/>
        <v>32</v>
      </c>
      <c r="Q15" s="371">
        <f>IF(AND($B15="NSO",$E15="",O15=""),"",IF(AND('Marks Entry'!N17="AB"),"AB",IF(AND('Marks Entry'!N17="ML"),"RE",IF('Marks Entry'!N17="","",ROUNDUP('Marks Entry'!N17*30/100,0)))))</f>
        <v>3</v>
      </c>
      <c r="R15" s="375">
        <f t="shared" si="30"/>
        <v>41</v>
      </c>
      <c r="S15" s="357">
        <f t="shared" si="31"/>
        <v>0</v>
      </c>
      <c r="T15" s="357">
        <f t="shared" si="32"/>
        <v>0</v>
      </c>
      <c r="U15" s="358">
        <f t="shared" si="33"/>
        <v>100</v>
      </c>
      <c r="V15" s="357" t="str">
        <f t="shared" si="34"/>
        <v/>
      </c>
      <c r="W15" s="357" t="str">
        <f t="shared" si="35"/>
        <v>P</v>
      </c>
      <c r="X15" s="357" t="str">
        <f t="shared" si="36"/>
        <v>III</v>
      </c>
      <c r="Y15" s="352">
        <f>IF('Marks Entry'!O17="","",'Marks Entry'!O17)</f>
        <v>7</v>
      </c>
      <c r="Z15" s="352">
        <f>IF('Marks Entry'!P17="","",'Marks Entry'!P17)</f>
        <v>10</v>
      </c>
      <c r="AA15" s="352">
        <f>IF('Marks Entry'!Q17="","",'Marks Entry'!Q17)</f>
        <v>8</v>
      </c>
      <c r="AB15" s="353">
        <f t="shared" si="37"/>
        <v>25</v>
      </c>
      <c r="AC15" s="374">
        <f t="shared" si="38"/>
        <v>17</v>
      </c>
      <c r="AD15" s="352">
        <f>IF('Marks Entry'!R17="","",'Marks Entry'!R17)</f>
        <v>44</v>
      </c>
      <c r="AE15" s="374">
        <f t="shared" si="39"/>
        <v>32</v>
      </c>
      <c r="AF15" s="371" t="str">
        <f>IF(AND($B15="NSO",$E15=""),"",IF(AND('Marks Entry'!S17="AB"),"AB",IF(AND('Marks Entry'!S17="ML"),"RE",IF('Marks Entry'!S17="","",ROUNDUP('Marks Entry'!S17*30/100,0)))))</f>
        <v>AB</v>
      </c>
      <c r="AG15" s="375">
        <f t="shared" si="40"/>
        <v>49</v>
      </c>
      <c r="AH15" s="357">
        <f t="shared" si="41"/>
        <v>0</v>
      </c>
      <c r="AI15" s="357">
        <f t="shared" si="42"/>
        <v>0</v>
      </c>
      <c r="AJ15" s="358">
        <f t="shared" si="43"/>
        <v>100</v>
      </c>
      <c r="AK15" s="357" t="str">
        <f t="shared" si="44"/>
        <v/>
      </c>
      <c r="AL15" s="357" t="str">
        <f t="shared" si="45"/>
        <v>P</v>
      </c>
      <c r="AM15" s="357" t="str">
        <f t="shared" si="46"/>
        <v>II</v>
      </c>
      <c r="AN15" s="359">
        <f>IF('Marks Entry'!T17="","",'Marks Entry'!T17)</f>
        <v>1</v>
      </c>
      <c r="AO15" s="352">
        <f>IF('Marks Entry'!V17="","",'Marks Entry'!V17)</f>
        <v>7</v>
      </c>
      <c r="AP15" s="352">
        <f>IF('Marks Entry'!W17="","",'Marks Entry'!W17)</f>
        <v>10</v>
      </c>
      <c r="AQ15" s="352">
        <f>IF('Marks Entry'!X17="","",'Marks Entry'!X17)</f>
        <v>8</v>
      </c>
      <c r="AR15" s="353">
        <f t="shared" si="47"/>
        <v>25</v>
      </c>
      <c r="AS15" s="374">
        <f t="shared" si="48"/>
        <v>17</v>
      </c>
      <c r="AT15" s="352" t="str">
        <f>IF('Marks Entry'!Y17="","",'Marks Entry'!Y17)</f>
        <v>ab</v>
      </c>
      <c r="AU15" s="352">
        <f>IF('Marks Entry'!Z17="","",'Marks Entry'!Z17)</f>
        <v>15</v>
      </c>
      <c r="AV15" s="352">
        <f t="shared" si="49"/>
        <v>15</v>
      </c>
      <c r="AW15" s="374">
        <f t="shared" si="50"/>
        <v>11</v>
      </c>
      <c r="AX15" s="371">
        <f>IF(AND($B15="NSO",$E15=""),"",IF(AND('Marks Entry'!AA17="AB",'Marks Entry'!AB17="AB"),"AB",IF(AND('Marks Entry'!AA17="ML",'Marks Entry'!AB17="ML"),"RE",IF('Marks Entry'!AA17="","",ROUNDUP(('Marks Entry'!AA17+'Marks Entry'!AB17)*30/100,0)))))</f>
        <v>30</v>
      </c>
      <c r="AY15" s="375">
        <f t="shared" si="51"/>
        <v>58</v>
      </c>
      <c r="AZ15" s="357">
        <f t="shared" si="52"/>
        <v>0</v>
      </c>
      <c r="BA15" s="357">
        <f t="shared" si="53"/>
        <v>0</v>
      </c>
      <c r="BB15" s="358">
        <f t="shared" si="54"/>
        <v>100</v>
      </c>
      <c r="BC15" s="357" t="str">
        <f t="shared" si="55"/>
        <v/>
      </c>
      <c r="BD15" s="357" t="str">
        <f t="shared" si="56"/>
        <v>P</v>
      </c>
      <c r="BE15" s="357" t="str">
        <f t="shared" si="57"/>
        <v>II</v>
      </c>
      <c r="BF15" s="359">
        <f>IF('Marks Entry'!AC17="","",'Marks Entry'!AC17)</f>
        <v>1</v>
      </c>
      <c r="BG15" s="352">
        <f>IF('Marks Entry'!AE17="","",'Marks Entry'!AE17)</f>
        <v>7</v>
      </c>
      <c r="BH15" s="352">
        <f>IF('Marks Entry'!AF17="","",'Marks Entry'!AF17)</f>
        <v>10</v>
      </c>
      <c r="BI15" s="352">
        <f>IF('Marks Entry'!AG17="","",'Marks Entry'!AG17)</f>
        <v>8</v>
      </c>
      <c r="BJ15" s="353">
        <f t="shared" si="58"/>
        <v>25</v>
      </c>
      <c r="BK15" s="374">
        <f t="shared" si="59"/>
        <v>17</v>
      </c>
      <c r="BL15" s="352">
        <f>IF('Marks Entry'!AH17="","",'Marks Entry'!AH17)</f>
        <v>70</v>
      </c>
      <c r="BM15" s="352" t="str">
        <f>IF('Marks Entry'!AI17="","",'Marks Entry'!AI17)</f>
        <v/>
      </c>
      <c r="BN15" s="352">
        <f t="shared" si="60"/>
        <v>70</v>
      </c>
      <c r="BO15" s="374">
        <f t="shared" si="61"/>
        <v>50</v>
      </c>
      <c r="BP15" s="371">
        <f>IF(AND($B15="NSO",$E15=""),"",IF(AND('Marks Entry'!AJ17="AB",'Marks Entry'!AK17="AB"),"AB",IF(AND('Marks Entry'!AJ17="ML",'Marks Entry'!AK17="ML"),"RE",IF('Marks Entry'!AJ17="","",ROUNDUP(('Marks Entry'!AJ17+'Marks Entry'!AK17)*30/100,0)))))</f>
        <v>30</v>
      </c>
      <c r="BQ15" s="375">
        <f t="shared" si="62"/>
        <v>97</v>
      </c>
      <c r="BR15" s="357">
        <f t="shared" si="63"/>
        <v>0</v>
      </c>
      <c r="BS15" s="357">
        <f t="shared" si="64"/>
        <v>0</v>
      </c>
      <c r="BT15" s="358">
        <f t="shared" si="65"/>
        <v>100</v>
      </c>
      <c r="BU15" s="357" t="str">
        <f t="shared" si="66"/>
        <v/>
      </c>
      <c r="BV15" s="357" t="str">
        <f t="shared" si="67"/>
        <v>P</v>
      </c>
      <c r="BW15" s="357" t="str">
        <f t="shared" si="68"/>
        <v>D</v>
      </c>
      <c r="BX15" s="359">
        <f>IF('Marks Entry'!AL17="","",'Marks Entry'!AL17)</f>
        <v>1</v>
      </c>
      <c r="BY15" s="352">
        <f>IF('Marks Entry'!AN17="","",'Marks Entry'!AN17)</f>
        <v>7</v>
      </c>
      <c r="BZ15" s="352">
        <f>IF('Marks Entry'!AO17="","",'Marks Entry'!AO17)</f>
        <v>10</v>
      </c>
      <c r="CA15" s="352">
        <f>IF('Marks Entry'!AP17="","",'Marks Entry'!AP17)</f>
        <v>8</v>
      </c>
      <c r="CB15" s="353">
        <f t="shared" si="69"/>
        <v>25</v>
      </c>
      <c r="CC15" s="374">
        <f t="shared" si="70"/>
        <v>17</v>
      </c>
      <c r="CD15" s="352">
        <f>IF('Marks Entry'!AQ17="","",'Marks Entry'!AQ17)</f>
        <v>44</v>
      </c>
      <c r="CE15" s="352" t="str">
        <f>IF('Marks Entry'!AR17="","",'Marks Entry'!AR17)</f>
        <v/>
      </c>
      <c r="CF15" s="352">
        <f t="shared" si="71"/>
        <v>44</v>
      </c>
      <c r="CG15" s="374">
        <f t="shared" si="72"/>
        <v>32</v>
      </c>
      <c r="CH15" s="371">
        <f>IF(AND($B15="NSO",$E15=""),"",IF(AND('Marks Entry'!AS17="AB",'Marks Entry'!AT17="AB"),"AB",IF(AND('Marks Entry'!AS17="ML",'Marks Entry'!AT17="ML"),"RE",IF('Marks Entry'!AS17="","",ROUNDUP(('Marks Entry'!AS17+'Marks Entry'!AT17)*30/100,0)))))</f>
        <v>30</v>
      </c>
      <c r="CI15" s="375">
        <f t="shared" si="73"/>
        <v>79</v>
      </c>
      <c r="CJ15" s="357">
        <f t="shared" si="74"/>
        <v>0</v>
      </c>
      <c r="CK15" s="357">
        <f t="shared" si="75"/>
        <v>0</v>
      </c>
      <c r="CL15" s="358">
        <f t="shared" si="76"/>
        <v>100</v>
      </c>
      <c r="CM15" s="357" t="str">
        <f t="shared" si="77"/>
        <v/>
      </c>
      <c r="CN15" s="357" t="str">
        <f t="shared" si="78"/>
        <v>P</v>
      </c>
      <c r="CO15" s="357" t="str">
        <f t="shared" si="79"/>
        <v>D</v>
      </c>
      <c r="CP15" s="359" t="str">
        <f>IF('Marks Entry'!AU17="","",'Marks Entry'!AU17)</f>
        <v/>
      </c>
      <c r="CQ15" s="352">
        <f>IF('Marks Entry'!AW17="","",'Marks Entry'!AW17)</f>
        <v>7</v>
      </c>
      <c r="CR15" s="352">
        <f>IF('Marks Entry'!AX17="","",'Marks Entry'!AX17)</f>
        <v>10</v>
      </c>
      <c r="CS15" s="352">
        <f>IF('Marks Entry'!AY17="","",'Marks Entry'!AY17)</f>
        <v>8</v>
      </c>
      <c r="CT15" s="353">
        <f t="shared" si="80"/>
        <v>25</v>
      </c>
      <c r="CU15" s="374">
        <f t="shared" si="81"/>
        <v>17</v>
      </c>
      <c r="CV15" s="352">
        <f>IF('Marks Entry'!AZ17="","",'Marks Entry'!AZ17)</f>
        <v>44</v>
      </c>
      <c r="CW15" s="352" t="str">
        <f>IF('Marks Entry'!BA17="","",'Marks Entry'!BA17)</f>
        <v/>
      </c>
      <c r="CX15" s="352">
        <f t="shared" si="82"/>
        <v>44</v>
      </c>
      <c r="CY15" s="374">
        <f t="shared" si="83"/>
        <v>32</v>
      </c>
      <c r="CZ15" s="371">
        <f>IF(AND($B15="NSO",$E15=""),"",IF(AND('Marks Entry'!BB17="AB",'Marks Entry'!BC17="AB"),"AB",IF(AND('Marks Entry'!BB17="ML",'Marks Entry'!BC17="ML"),"RE",IF('Marks Entry'!BB17="","",ROUNDUP(('Marks Entry'!BB17+'Marks Entry'!BC17)*30/100,0)))))</f>
        <v>30</v>
      </c>
      <c r="DA15" s="375">
        <f t="shared" si="84"/>
        <v>79</v>
      </c>
      <c r="DB15" s="357">
        <f t="shared" si="85"/>
        <v>0</v>
      </c>
      <c r="DC15" s="357">
        <f t="shared" si="86"/>
        <v>0</v>
      </c>
      <c r="DD15" s="358">
        <f t="shared" si="87"/>
        <v>100</v>
      </c>
      <c r="DE15" s="357" t="str">
        <f t="shared" si="88"/>
        <v/>
      </c>
      <c r="DF15" s="357" t="str">
        <f t="shared" si="89"/>
        <v>P</v>
      </c>
      <c r="DG15" s="357" t="str">
        <f t="shared" si="90"/>
        <v>D</v>
      </c>
      <c r="DH15" s="357">
        <f t="shared" si="91"/>
        <v>0</v>
      </c>
      <c r="DI15" s="376" t="str">
        <f t="shared" si="92"/>
        <v>III</v>
      </c>
      <c r="DJ15" s="376" t="str">
        <f t="shared" si="93"/>
        <v>II</v>
      </c>
      <c r="DK15" s="376" t="str">
        <f t="shared" si="94"/>
        <v>II</v>
      </c>
      <c r="DL15" s="376" t="str">
        <f t="shared" si="95"/>
        <v>D</v>
      </c>
      <c r="DM15" s="376" t="str">
        <f t="shared" si="96"/>
        <v>D</v>
      </c>
      <c r="DN15" s="376" t="str">
        <f t="shared" si="97"/>
        <v>D</v>
      </c>
      <c r="DO15" s="361">
        <f t="shared" si="98"/>
        <v>0</v>
      </c>
      <c r="DP15" s="361">
        <f t="shared" si="99"/>
        <v>0</v>
      </c>
      <c r="DQ15" s="361">
        <f t="shared" si="100"/>
        <v>0</v>
      </c>
      <c r="DR15" s="361">
        <f t="shared" si="101"/>
        <v>0</v>
      </c>
      <c r="DS15" s="361">
        <f t="shared" si="102"/>
        <v>0</v>
      </c>
      <c r="DT15" s="377" t="str">
        <f t="shared" si="103"/>
        <v>PASS</v>
      </c>
      <c r="DU15" s="480">
        <f>IF('Marks Entry'!BD17="","",'Marks Entry'!BD17)</f>
        <v>30</v>
      </c>
      <c r="DV15" s="480">
        <f>IF('Marks Entry'!BE17="","",'Marks Entry'!BE17)</f>
        <v>30</v>
      </c>
      <c r="DW15" s="480">
        <f>IF('Marks Entry'!BF17="","",'Marks Entry'!BF17)</f>
        <v>40</v>
      </c>
      <c r="DX15" s="378">
        <f t="shared" si="104"/>
        <v>100</v>
      </c>
      <c r="DY15" s="352" t="str">
        <f t="shared" si="105"/>
        <v>III</v>
      </c>
      <c r="DZ15" s="379" t="str">
        <f t="shared" si="106"/>
        <v/>
      </c>
      <c r="EA15" s="352" t="str">
        <f t="shared" si="107"/>
        <v>II</v>
      </c>
      <c r="EB15" s="379" t="str">
        <f t="shared" si="108"/>
        <v/>
      </c>
      <c r="EC15" s="352" t="str">
        <f t="shared" si="109"/>
        <v>II</v>
      </c>
      <c r="ED15" s="352" t="str">
        <f t="shared" si="110"/>
        <v>II</v>
      </c>
      <c r="EE15" s="352" t="str">
        <f t="shared" si="111"/>
        <v/>
      </c>
      <c r="EF15" s="380" t="str">
        <f t="shared" si="112"/>
        <v/>
      </c>
      <c r="EG15" s="379" t="str">
        <f t="shared" si="113"/>
        <v/>
      </c>
      <c r="EH15" s="352" t="str">
        <f t="shared" si="114"/>
        <v>D</v>
      </c>
      <c r="EI15" s="352" t="str">
        <f t="shared" si="115"/>
        <v>D</v>
      </c>
      <c r="EJ15" s="352" t="str">
        <f t="shared" si="116"/>
        <v/>
      </c>
      <c r="EK15" s="352" t="str">
        <f t="shared" si="117"/>
        <v/>
      </c>
      <c r="EL15" s="379" t="str">
        <f t="shared" si="118"/>
        <v/>
      </c>
      <c r="EM15" s="352" t="str">
        <f t="shared" si="119"/>
        <v>D</v>
      </c>
      <c r="EN15" s="352" t="str">
        <f t="shared" si="120"/>
        <v>D</v>
      </c>
      <c r="EO15" s="352" t="str">
        <f t="shared" si="121"/>
        <v/>
      </c>
      <c r="EP15" s="352" t="str">
        <f t="shared" si="122"/>
        <v/>
      </c>
      <c r="EQ15" s="379" t="str">
        <f t="shared" si="123"/>
        <v/>
      </c>
      <c r="ER15" s="352" t="str">
        <f t="shared" si="124"/>
        <v>D</v>
      </c>
      <c r="ES15" s="352" t="str">
        <f t="shared" si="125"/>
        <v/>
      </c>
      <c r="ET15" s="352" t="str">
        <f t="shared" si="126"/>
        <v/>
      </c>
      <c r="EU15" s="352" t="str">
        <f t="shared" si="127"/>
        <v/>
      </c>
      <c r="EV15" s="379" t="str">
        <f t="shared" si="128"/>
        <v/>
      </c>
      <c r="EW15" s="379" t="str">
        <f t="shared" si="129"/>
        <v>D</v>
      </c>
      <c r="EX15" s="381" t="str">
        <f>IF('Student DATA Entry'!I12="","",'Student DATA Entry'!I12)</f>
        <v/>
      </c>
      <c r="EY15" s="382" t="str">
        <f>IF('Student DATA Entry'!J12="","",'Student DATA Entry'!J12)</f>
        <v/>
      </c>
      <c r="EZ15" s="368" t="str">
        <f t="shared" si="130"/>
        <v xml:space="preserve">      </v>
      </c>
      <c r="FA15" s="368" t="str">
        <f t="shared" si="131"/>
        <v xml:space="preserve">      </v>
      </c>
      <c r="FB15" s="368" t="str">
        <f t="shared" si="132"/>
        <v xml:space="preserve">      </v>
      </c>
      <c r="FC15" s="368" t="str">
        <f t="shared" si="133"/>
        <v xml:space="preserve">     HISTORY   GEOGRAPHY      </v>
      </c>
      <c r="FD15" s="368" t="str">
        <f t="shared" si="134"/>
        <v>Promoted to Class 12th</v>
      </c>
      <c r="FE15" s="479">
        <f t="shared" si="135"/>
        <v>324</v>
      </c>
      <c r="FF15" s="384">
        <f t="shared" si="136"/>
        <v>64.8</v>
      </c>
      <c r="FG15" s="481" t="str">
        <f t="shared" si="137"/>
        <v>I</v>
      </c>
      <c r="FH15" s="386">
        <f t="shared" si="138"/>
        <v>7.9999999999999964</v>
      </c>
      <c r="FI15" s="364" t="str">
        <f t="shared" si="139"/>
        <v/>
      </c>
    </row>
    <row r="16" spans="1:165" s="140" customFormat="1" ht="15.6" customHeight="1">
      <c r="A16" s="369">
        <v>11</v>
      </c>
      <c r="B16" s="370">
        <f>IF('Marks Entry'!B18="","",VALUE('Marks Entry'!B18))</f>
        <v>1111</v>
      </c>
      <c r="C16" s="371">
        <f>IF('Marks Entry'!C18="","",'Marks Entry'!C18)</f>
        <v>117</v>
      </c>
      <c r="D16" s="372" t="str">
        <f>IF('Marks Entry'!D18="","",'Marks Entry'!D18)</f>
        <v>07-04-2004</v>
      </c>
      <c r="E16" s="373" t="str">
        <f>IF('Marks Entry'!E18="","",'Marks Entry'!E18)</f>
        <v>PAPIYA DEVI DEVASI</v>
      </c>
      <c r="F16" s="373" t="str">
        <f>IF('Marks Entry'!F18="","",'Marks Entry'!F18)</f>
        <v>FUA RAM</v>
      </c>
      <c r="G16" s="373" t="str">
        <f>IF('Marks Entry'!G18="","",'Marks Entry'!G18)</f>
        <v>DAGRI DEVI</v>
      </c>
      <c r="H16" s="352" t="str">
        <f>IF('Marks Entry'!H18="","",'Marks Entry'!H18)</f>
        <v>SBC</v>
      </c>
      <c r="I16" s="352" t="str">
        <f>IF('Marks Entry'!I18="","",'Marks Entry'!I18)</f>
        <v>F</v>
      </c>
      <c r="J16" s="352" t="str">
        <f>IF('Marks Entry'!J18="","",'Marks Entry'!J18)</f>
        <v>AB</v>
      </c>
      <c r="K16" s="352" t="str">
        <f>IF('Marks Entry'!K18="","",'Marks Entry'!K18)</f>
        <v>AB</v>
      </c>
      <c r="L16" s="352">
        <f>IF('Marks Entry'!L18="","",'Marks Entry'!L18)</f>
        <v>8</v>
      </c>
      <c r="M16" s="353">
        <f t="shared" si="27"/>
        <v>8</v>
      </c>
      <c r="N16" s="374">
        <f t="shared" si="28"/>
        <v>6</v>
      </c>
      <c r="O16" s="352" t="str">
        <f>IF('Marks Entry'!M18="","",'Marks Entry'!M18)</f>
        <v>ab</v>
      </c>
      <c r="P16" s="374" t="str">
        <f t="shared" si="29"/>
        <v>AB</v>
      </c>
      <c r="Q16" s="371">
        <f>IF(AND($B16="NSO",$E16="",O16=""),"",IF(AND('Marks Entry'!N18="AB"),"AB",IF(AND('Marks Entry'!N18="ML"),"RE",IF('Marks Entry'!N18="","",ROUNDUP('Marks Entry'!N18*30/100,0)))))</f>
        <v>4</v>
      </c>
      <c r="R16" s="375">
        <f t="shared" si="30"/>
        <v>10</v>
      </c>
      <c r="S16" s="357">
        <f t="shared" si="31"/>
        <v>0</v>
      </c>
      <c r="T16" s="357">
        <f t="shared" si="32"/>
        <v>0</v>
      </c>
      <c r="U16" s="358">
        <f t="shared" si="33"/>
        <v>100</v>
      </c>
      <c r="V16" s="357" t="str">
        <f t="shared" si="34"/>
        <v>AB</v>
      </c>
      <c r="W16" s="357" t="str">
        <f t="shared" si="35"/>
        <v>F</v>
      </c>
      <c r="X16" s="357" t="str">
        <f t="shared" si="36"/>
        <v>P</v>
      </c>
      <c r="Y16" s="352">
        <f>IF('Marks Entry'!O18="","",'Marks Entry'!O18)</f>
        <v>4</v>
      </c>
      <c r="Z16" s="352">
        <f>IF('Marks Entry'!P18="","",'Marks Entry'!P18)</f>
        <v>7</v>
      </c>
      <c r="AA16" s="352">
        <f>IF('Marks Entry'!Q18="","",'Marks Entry'!Q18)</f>
        <v>8</v>
      </c>
      <c r="AB16" s="353">
        <f t="shared" si="37"/>
        <v>19</v>
      </c>
      <c r="AC16" s="374">
        <f t="shared" si="38"/>
        <v>13</v>
      </c>
      <c r="AD16" s="352">
        <f>IF('Marks Entry'!R18="","",'Marks Entry'!R18)</f>
        <v>30</v>
      </c>
      <c r="AE16" s="374">
        <f t="shared" si="39"/>
        <v>22</v>
      </c>
      <c r="AF16" s="371">
        <f>IF(AND($B16="NSO",$E16=""),"",IF(AND('Marks Entry'!S18="AB"),"AB",IF(AND('Marks Entry'!S18="ML"),"RE",IF('Marks Entry'!S18="","",ROUNDUP('Marks Entry'!S18*30/100,0)))))</f>
        <v>9</v>
      </c>
      <c r="AG16" s="375">
        <f t="shared" si="40"/>
        <v>44</v>
      </c>
      <c r="AH16" s="357">
        <f t="shared" si="41"/>
        <v>0</v>
      </c>
      <c r="AI16" s="357">
        <f t="shared" si="42"/>
        <v>0</v>
      </c>
      <c r="AJ16" s="358">
        <f t="shared" si="43"/>
        <v>100</v>
      </c>
      <c r="AK16" s="357" t="str">
        <f t="shared" si="44"/>
        <v/>
      </c>
      <c r="AL16" s="357" t="str">
        <f t="shared" si="45"/>
        <v>P</v>
      </c>
      <c r="AM16" s="357" t="str">
        <f t="shared" si="46"/>
        <v>III</v>
      </c>
      <c r="AN16" s="359">
        <f>IF('Marks Entry'!T18="","",'Marks Entry'!T18)</f>
        <v>1</v>
      </c>
      <c r="AO16" s="352">
        <f>IF('Marks Entry'!V18="","",'Marks Entry'!V18)</f>
        <v>4</v>
      </c>
      <c r="AP16" s="352">
        <f>IF('Marks Entry'!W18="","",'Marks Entry'!W18)</f>
        <v>7</v>
      </c>
      <c r="AQ16" s="352">
        <f>IF('Marks Entry'!X18="","",'Marks Entry'!X18)</f>
        <v>8</v>
      </c>
      <c r="AR16" s="353">
        <f t="shared" si="47"/>
        <v>19</v>
      </c>
      <c r="AS16" s="374">
        <f t="shared" si="48"/>
        <v>13</v>
      </c>
      <c r="AT16" s="352">
        <f>IF('Marks Entry'!Y18="","",'Marks Entry'!Y18)</f>
        <v>30</v>
      </c>
      <c r="AU16" s="352" t="str">
        <f>IF('Marks Entry'!Z18="","",'Marks Entry'!Z18)</f>
        <v>ab</v>
      </c>
      <c r="AV16" s="352">
        <f t="shared" si="49"/>
        <v>30</v>
      </c>
      <c r="AW16" s="374">
        <f t="shared" si="50"/>
        <v>22</v>
      </c>
      <c r="AX16" s="371">
        <f>IF(AND($B16="NSO",$E16=""),"",IF(AND('Marks Entry'!AA18="AB",'Marks Entry'!AB18="AB"),"AB",IF(AND('Marks Entry'!AA18="ML",'Marks Entry'!AB18="ML"),"RE",IF('Marks Entry'!AA18="","",ROUNDUP(('Marks Entry'!AA18+'Marks Entry'!AB18)*30/100,0)))))</f>
        <v>30</v>
      </c>
      <c r="AY16" s="375">
        <f t="shared" si="51"/>
        <v>65</v>
      </c>
      <c r="AZ16" s="357">
        <f t="shared" si="52"/>
        <v>0</v>
      </c>
      <c r="BA16" s="357">
        <f t="shared" si="53"/>
        <v>0</v>
      </c>
      <c r="BB16" s="358">
        <f t="shared" si="54"/>
        <v>100</v>
      </c>
      <c r="BC16" s="357" t="str">
        <f t="shared" si="55"/>
        <v/>
      </c>
      <c r="BD16" s="357" t="str">
        <f t="shared" si="56"/>
        <v>P</v>
      </c>
      <c r="BE16" s="357" t="str">
        <f t="shared" si="57"/>
        <v>I</v>
      </c>
      <c r="BF16" s="359">
        <f>IF('Marks Entry'!AC18="","",'Marks Entry'!AC18)</f>
        <v>1</v>
      </c>
      <c r="BG16" s="352">
        <f>IF('Marks Entry'!AE18="","",'Marks Entry'!AE18)</f>
        <v>4</v>
      </c>
      <c r="BH16" s="352">
        <f>IF('Marks Entry'!AF18="","",'Marks Entry'!AF18)</f>
        <v>7</v>
      </c>
      <c r="BI16" s="352">
        <f>IF('Marks Entry'!AG18="","",'Marks Entry'!AG18)</f>
        <v>8</v>
      </c>
      <c r="BJ16" s="353">
        <f t="shared" si="58"/>
        <v>19</v>
      </c>
      <c r="BK16" s="374">
        <f t="shared" si="59"/>
        <v>13</v>
      </c>
      <c r="BL16" s="352">
        <f>IF('Marks Entry'!AH18="","",'Marks Entry'!AH18)</f>
        <v>30</v>
      </c>
      <c r="BM16" s="352" t="str">
        <f>IF('Marks Entry'!AI18="","",'Marks Entry'!AI18)</f>
        <v/>
      </c>
      <c r="BN16" s="352">
        <f t="shared" si="60"/>
        <v>30</v>
      </c>
      <c r="BO16" s="374">
        <f t="shared" si="61"/>
        <v>22</v>
      </c>
      <c r="BP16" s="371">
        <f>IF(AND($B16="NSO",$E16=""),"",IF(AND('Marks Entry'!AJ18="AB",'Marks Entry'!AK18="AB"),"AB",IF(AND('Marks Entry'!AJ18="ML",'Marks Entry'!AK18="ML"),"RE",IF('Marks Entry'!AJ18="","",ROUNDUP(('Marks Entry'!AJ18+'Marks Entry'!AK18)*30/100,0)))))</f>
        <v>30</v>
      </c>
      <c r="BQ16" s="375">
        <f t="shared" si="62"/>
        <v>65</v>
      </c>
      <c r="BR16" s="357">
        <f t="shared" si="63"/>
        <v>0</v>
      </c>
      <c r="BS16" s="357">
        <f t="shared" si="64"/>
        <v>0</v>
      </c>
      <c r="BT16" s="358">
        <f t="shared" si="65"/>
        <v>100</v>
      </c>
      <c r="BU16" s="357" t="str">
        <f t="shared" si="66"/>
        <v/>
      </c>
      <c r="BV16" s="357" t="str">
        <f t="shared" si="67"/>
        <v>P</v>
      </c>
      <c r="BW16" s="357" t="str">
        <f t="shared" si="68"/>
        <v>I</v>
      </c>
      <c r="BX16" s="359">
        <f>IF('Marks Entry'!AL18="","",'Marks Entry'!AL18)</f>
        <v>1</v>
      </c>
      <c r="BY16" s="352">
        <f>IF('Marks Entry'!AN18="","",'Marks Entry'!AN18)</f>
        <v>4</v>
      </c>
      <c r="BZ16" s="352">
        <f>IF('Marks Entry'!AO18="","",'Marks Entry'!AO18)</f>
        <v>7</v>
      </c>
      <c r="CA16" s="352">
        <f>IF('Marks Entry'!AP18="","",'Marks Entry'!AP18)</f>
        <v>8</v>
      </c>
      <c r="CB16" s="353">
        <f t="shared" si="69"/>
        <v>19</v>
      </c>
      <c r="CC16" s="374">
        <f t="shared" si="70"/>
        <v>13</v>
      </c>
      <c r="CD16" s="352">
        <f>IF('Marks Entry'!AQ18="","",'Marks Entry'!AQ18)</f>
        <v>30</v>
      </c>
      <c r="CE16" s="352" t="str">
        <f>IF('Marks Entry'!AR18="","",'Marks Entry'!AR18)</f>
        <v/>
      </c>
      <c r="CF16" s="352">
        <f t="shared" si="71"/>
        <v>30</v>
      </c>
      <c r="CG16" s="374">
        <f t="shared" si="72"/>
        <v>22</v>
      </c>
      <c r="CH16" s="371">
        <f>IF(AND($B16="NSO",$E16=""),"",IF(AND('Marks Entry'!AS18="AB",'Marks Entry'!AT18="AB"),"AB",IF(AND('Marks Entry'!AS18="ML",'Marks Entry'!AT18="ML"),"RE",IF('Marks Entry'!AS18="","",ROUNDUP(('Marks Entry'!AS18+'Marks Entry'!AT18)*30/100,0)))))</f>
        <v>30</v>
      </c>
      <c r="CI16" s="375">
        <f t="shared" si="73"/>
        <v>65</v>
      </c>
      <c r="CJ16" s="357">
        <f t="shared" si="74"/>
        <v>0</v>
      </c>
      <c r="CK16" s="357">
        <f t="shared" si="75"/>
        <v>0</v>
      </c>
      <c r="CL16" s="358">
        <f t="shared" si="76"/>
        <v>100</v>
      </c>
      <c r="CM16" s="357" t="str">
        <f t="shared" si="77"/>
        <v/>
      </c>
      <c r="CN16" s="357" t="str">
        <f t="shared" si="78"/>
        <v>P</v>
      </c>
      <c r="CO16" s="357" t="str">
        <f t="shared" si="79"/>
        <v>I</v>
      </c>
      <c r="CP16" s="359" t="str">
        <f>IF('Marks Entry'!AU18="","",'Marks Entry'!AU18)</f>
        <v/>
      </c>
      <c r="CQ16" s="352">
        <f>IF('Marks Entry'!AW18="","",'Marks Entry'!AW18)</f>
        <v>4</v>
      </c>
      <c r="CR16" s="352">
        <f>IF('Marks Entry'!AX18="","",'Marks Entry'!AX18)</f>
        <v>7</v>
      </c>
      <c r="CS16" s="352">
        <f>IF('Marks Entry'!AY18="","",'Marks Entry'!AY18)</f>
        <v>8</v>
      </c>
      <c r="CT16" s="353">
        <f t="shared" si="80"/>
        <v>19</v>
      </c>
      <c r="CU16" s="374">
        <f t="shared" si="81"/>
        <v>13</v>
      </c>
      <c r="CV16" s="352">
        <f>IF('Marks Entry'!AZ18="","",'Marks Entry'!AZ18)</f>
        <v>30</v>
      </c>
      <c r="CW16" s="352" t="str">
        <f>IF('Marks Entry'!BA18="","",'Marks Entry'!BA18)</f>
        <v/>
      </c>
      <c r="CX16" s="352">
        <f t="shared" si="82"/>
        <v>30</v>
      </c>
      <c r="CY16" s="374">
        <f t="shared" si="83"/>
        <v>22</v>
      </c>
      <c r="CZ16" s="371">
        <f>IF(AND($B16="NSO",$E16=""),"",IF(AND('Marks Entry'!BB18="AB",'Marks Entry'!BC18="AB"),"AB",IF(AND('Marks Entry'!BB18="ML",'Marks Entry'!BC18="ML"),"RE",IF('Marks Entry'!BB18="","",ROUNDUP(('Marks Entry'!BB18+'Marks Entry'!BC18)*30/100,0)))))</f>
        <v>30</v>
      </c>
      <c r="DA16" s="375">
        <f t="shared" si="84"/>
        <v>65</v>
      </c>
      <c r="DB16" s="357">
        <f t="shared" si="85"/>
        <v>0</v>
      </c>
      <c r="DC16" s="357">
        <f t="shared" si="86"/>
        <v>0</v>
      </c>
      <c r="DD16" s="358">
        <f t="shared" si="87"/>
        <v>100</v>
      </c>
      <c r="DE16" s="357" t="str">
        <f t="shared" si="88"/>
        <v/>
      </c>
      <c r="DF16" s="357" t="str">
        <f t="shared" si="89"/>
        <v>P</v>
      </c>
      <c r="DG16" s="357" t="str">
        <f t="shared" si="90"/>
        <v>I</v>
      </c>
      <c r="DH16" s="357">
        <f t="shared" si="91"/>
        <v>0</v>
      </c>
      <c r="DI16" s="376" t="str">
        <f t="shared" si="92"/>
        <v>P</v>
      </c>
      <c r="DJ16" s="376" t="str">
        <f t="shared" si="93"/>
        <v>III</v>
      </c>
      <c r="DK16" s="376" t="str">
        <f t="shared" si="94"/>
        <v>I</v>
      </c>
      <c r="DL16" s="376" t="str">
        <f t="shared" si="95"/>
        <v>I</v>
      </c>
      <c r="DM16" s="376" t="str">
        <f t="shared" si="96"/>
        <v>I</v>
      </c>
      <c r="DN16" s="376" t="str">
        <f t="shared" si="97"/>
        <v>I</v>
      </c>
      <c r="DO16" s="361">
        <f t="shared" si="98"/>
        <v>0</v>
      </c>
      <c r="DP16" s="361">
        <f t="shared" si="99"/>
        <v>0</v>
      </c>
      <c r="DQ16" s="361">
        <f t="shared" si="100"/>
        <v>0</v>
      </c>
      <c r="DR16" s="361">
        <f t="shared" si="101"/>
        <v>0</v>
      </c>
      <c r="DS16" s="361">
        <f t="shared" si="102"/>
        <v>0</v>
      </c>
      <c r="DT16" s="377" t="str">
        <f t="shared" si="103"/>
        <v>PASS</v>
      </c>
      <c r="DU16" s="480">
        <f>IF('Marks Entry'!BD18="","",'Marks Entry'!BD18)</f>
        <v>26</v>
      </c>
      <c r="DV16" s="480">
        <f>IF('Marks Entry'!BE18="","",'Marks Entry'!BE18)</f>
        <v>30</v>
      </c>
      <c r="DW16" s="480">
        <f>IF('Marks Entry'!BF18="","",'Marks Entry'!BF18)</f>
        <v>40</v>
      </c>
      <c r="DX16" s="378">
        <f t="shared" si="104"/>
        <v>96</v>
      </c>
      <c r="DY16" s="352" t="str">
        <f t="shared" si="105"/>
        <v>P</v>
      </c>
      <c r="DZ16" s="379" t="str">
        <f t="shared" si="106"/>
        <v/>
      </c>
      <c r="EA16" s="352" t="str">
        <f t="shared" si="107"/>
        <v>III</v>
      </c>
      <c r="EB16" s="379" t="str">
        <f t="shared" si="108"/>
        <v/>
      </c>
      <c r="EC16" s="352" t="str">
        <f t="shared" si="109"/>
        <v>I</v>
      </c>
      <c r="ED16" s="352" t="str">
        <f t="shared" si="110"/>
        <v>I</v>
      </c>
      <c r="EE16" s="352" t="str">
        <f t="shared" si="111"/>
        <v/>
      </c>
      <c r="EF16" s="380" t="str">
        <f t="shared" si="112"/>
        <v/>
      </c>
      <c r="EG16" s="379" t="str">
        <f t="shared" si="113"/>
        <v/>
      </c>
      <c r="EH16" s="352" t="str">
        <f t="shared" si="114"/>
        <v>I</v>
      </c>
      <c r="EI16" s="352" t="str">
        <f t="shared" si="115"/>
        <v>I</v>
      </c>
      <c r="EJ16" s="352" t="str">
        <f t="shared" si="116"/>
        <v/>
      </c>
      <c r="EK16" s="352" t="str">
        <f t="shared" si="117"/>
        <v/>
      </c>
      <c r="EL16" s="379" t="str">
        <f t="shared" si="118"/>
        <v/>
      </c>
      <c r="EM16" s="352" t="str">
        <f t="shared" si="119"/>
        <v>I</v>
      </c>
      <c r="EN16" s="352" t="str">
        <f t="shared" si="120"/>
        <v>I</v>
      </c>
      <c r="EO16" s="352" t="str">
        <f t="shared" si="121"/>
        <v/>
      </c>
      <c r="EP16" s="352" t="str">
        <f t="shared" si="122"/>
        <v/>
      </c>
      <c r="EQ16" s="379" t="str">
        <f t="shared" si="123"/>
        <v/>
      </c>
      <c r="ER16" s="352" t="str">
        <f t="shared" si="124"/>
        <v>I</v>
      </c>
      <c r="ES16" s="352" t="str">
        <f t="shared" si="125"/>
        <v/>
      </c>
      <c r="ET16" s="352" t="str">
        <f t="shared" si="126"/>
        <v/>
      </c>
      <c r="EU16" s="352" t="str">
        <f t="shared" si="127"/>
        <v/>
      </c>
      <c r="EV16" s="379" t="str">
        <f t="shared" si="128"/>
        <v/>
      </c>
      <c r="EW16" s="379" t="str">
        <f t="shared" si="129"/>
        <v>D</v>
      </c>
      <c r="EX16" s="381" t="str">
        <f>IF('Student DATA Entry'!I13="","",'Student DATA Entry'!I13)</f>
        <v/>
      </c>
      <c r="EY16" s="382" t="str">
        <f>IF('Student DATA Entry'!J13="","",'Student DATA Entry'!J13)</f>
        <v/>
      </c>
      <c r="EZ16" s="368" t="str">
        <f t="shared" si="130"/>
        <v xml:space="preserve">      </v>
      </c>
      <c r="FA16" s="368" t="str">
        <f t="shared" si="131"/>
        <v xml:space="preserve">      </v>
      </c>
      <c r="FB16" s="368" t="str">
        <f t="shared" si="132"/>
        <v xml:space="preserve">      </v>
      </c>
      <c r="FC16" s="368" t="str">
        <f t="shared" si="133"/>
        <v xml:space="preserve">              </v>
      </c>
      <c r="FD16" s="368" t="str">
        <f t="shared" si="134"/>
        <v>Promoted to Class 12th</v>
      </c>
      <c r="FE16" s="479">
        <f t="shared" si="135"/>
        <v>249</v>
      </c>
      <c r="FF16" s="384">
        <f t="shared" si="136"/>
        <v>49.8</v>
      </c>
      <c r="FG16" s="481" t="str">
        <f t="shared" si="137"/>
        <v>II</v>
      </c>
      <c r="FH16" s="386">
        <f t="shared" si="138"/>
        <v>12.999999999999996</v>
      </c>
      <c r="FI16" s="364" t="str">
        <f t="shared" si="139"/>
        <v/>
      </c>
    </row>
    <row r="17" spans="1:165" s="140" customFormat="1" ht="15.6" customHeight="1">
      <c r="A17" s="369">
        <v>12</v>
      </c>
      <c r="B17" s="370">
        <f>IF('Marks Entry'!B19="","",VALUE('Marks Entry'!B19))</f>
        <v>1112</v>
      </c>
      <c r="C17" s="371">
        <f>IF('Marks Entry'!C19="","",'Marks Entry'!C19)</f>
        <v>463</v>
      </c>
      <c r="D17" s="372" t="str">
        <f>IF('Marks Entry'!D19="","",'Marks Entry'!D19)</f>
        <v>05-04-2004</v>
      </c>
      <c r="E17" s="373" t="str">
        <f>IF('Marks Entry'!E19="","",'Marks Entry'!E19)</f>
        <v>PRAVIN KUMAR</v>
      </c>
      <c r="F17" s="373" t="str">
        <f>IF('Marks Entry'!F19="","",'Marks Entry'!F19)</f>
        <v>RUPA RAM</v>
      </c>
      <c r="G17" s="373" t="str">
        <f>IF('Marks Entry'!G19="","",'Marks Entry'!G19)</f>
        <v>PYARI DEVI</v>
      </c>
      <c r="H17" s="352" t="str">
        <f>IF('Marks Entry'!H19="","",'Marks Entry'!H19)</f>
        <v>SC</v>
      </c>
      <c r="I17" s="352" t="str">
        <f>IF('Marks Entry'!I19="","",'Marks Entry'!I19)</f>
        <v>M</v>
      </c>
      <c r="J17" s="352">
        <f>IF('Marks Entry'!J19="","",'Marks Entry'!J19)</f>
        <v>6</v>
      </c>
      <c r="K17" s="352">
        <f>IF('Marks Entry'!K19="","",'Marks Entry'!K19)</f>
        <v>8</v>
      </c>
      <c r="L17" s="352">
        <f>IF('Marks Entry'!L19="","",'Marks Entry'!L19)</f>
        <v>10</v>
      </c>
      <c r="M17" s="353">
        <f t="shared" si="27"/>
        <v>24</v>
      </c>
      <c r="N17" s="374">
        <f t="shared" si="28"/>
        <v>16</v>
      </c>
      <c r="O17" s="352">
        <f>IF('Marks Entry'!M19="","",'Marks Entry'!M19)</f>
        <v>43</v>
      </c>
      <c r="P17" s="374">
        <f t="shared" si="29"/>
        <v>31</v>
      </c>
      <c r="Q17" s="371">
        <f>IF(AND($B17="NSO",$E17="",O17=""),"",IF(AND('Marks Entry'!N19="AB"),"AB",IF(AND('Marks Entry'!N19="ML"),"RE",IF('Marks Entry'!N19="","",ROUNDUP('Marks Entry'!N19*30/100,0)))))</f>
        <v>4</v>
      </c>
      <c r="R17" s="375">
        <f t="shared" si="30"/>
        <v>51</v>
      </c>
      <c r="S17" s="357">
        <f t="shared" si="31"/>
        <v>0</v>
      </c>
      <c r="T17" s="357">
        <f t="shared" si="32"/>
        <v>0</v>
      </c>
      <c r="U17" s="358">
        <f t="shared" si="33"/>
        <v>100</v>
      </c>
      <c r="V17" s="357" t="str">
        <f t="shared" si="34"/>
        <v/>
      </c>
      <c r="W17" s="357" t="str">
        <f t="shared" si="35"/>
        <v>P</v>
      </c>
      <c r="X17" s="357" t="str">
        <f t="shared" si="36"/>
        <v>II</v>
      </c>
      <c r="Y17" s="352">
        <f>IF('Marks Entry'!O19="","",'Marks Entry'!O19)</f>
        <v>6</v>
      </c>
      <c r="Z17" s="352">
        <f>IF('Marks Entry'!P19="","",'Marks Entry'!P19)</f>
        <v>8</v>
      </c>
      <c r="AA17" s="352">
        <f>IF('Marks Entry'!Q19="","",'Marks Entry'!Q19)</f>
        <v>10</v>
      </c>
      <c r="AB17" s="353">
        <f t="shared" si="37"/>
        <v>24</v>
      </c>
      <c r="AC17" s="374">
        <f t="shared" si="38"/>
        <v>16</v>
      </c>
      <c r="AD17" s="352">
        <f>IF('Marks Entry'!R19="","",'Marks Entry'!R19)</f>
        <v>43</v>
      </c>
      <c r="AE17" s="374">
        <f t="shared" si="39"/>
        <v>31</v>
      </c>
      <c r="AF17" s="371" t="str">
        <f>IF(AND($B17="NSO",$E17=""),"",IF(AND('Marks Entry'!S19="AB"),"AB",IF(AND('Marks Entry'!S19="ML"),"RE",IF('Marks Entry'!S19="","",ROUNDUP('Marks Entry'!S19*30/100,0)))))</f>
        <v>AB</v>
      </c>
      <c r="AG17" s="375">
        <f t="shared" si="40"/>
        <v>47</v>
      </c>
      <c r="AH17" s="357">
        <f t="shared" si="41"/>
        <v>0</v>
      </c>
      <c r="AI17" s="357">
        <f t="shared" si="42"/>
        <v>0</v>
      </c>
      <c r="AJ17" s="358">
        <f t="shared" si="43"/>
        <v>100</v>
      </c>
      <c r="AK17" s="357" t="str">
        <f t="shared" si="44"/>
        <v/>
      </c>
      <c r="AL17" s="357" t="str">
        <f t="shared" si="45"/>
        <v>P</v>
      </c>
      <c r="AM17" s="357" t="str">
        <f t="shared" si="46"/>
        <v>III</v>
      </c>
      <c r="AN17" s="359">
        <f>IF('Marks Entry'!T19="","",'Marks Entry'!T19)</f>
        <v>1</v>
      </c>
      <c r="AO17" s="352">
        <f>IF('Marks Entry'!V19="","",'Marks Entry'!V19)</f>
        <v>6</v>
      </c>
      <c r="AP17" s="352">
        <f>IF('Marks Entry'!W19="","",'Marks Entry'!W19)</f>
        <v>8</v>
      </c>
      <c r="AQ17" s="352">
        <f>IF('Marks Entry'!X19="","",'Marks Entry'!X19)</f>
        <v>10</v>
      </c>
      <c r="AR17" s="353">
        <f t="shared" si="47"/>
        <v>24</v>
      </c>
      <c r="AS17" s="374">
        <f t="shared" si="48"/>
        <v>16</v>
      </c>
      <c r="AT17" s="352">
        <f>IF('Marks Entry'!Y19="","",'Marks Entry'!Y19)</f>
        <v>43</v>
      </c>
      <c r="AU17" s="352" t="str">
        <f>IF('Marks Entry'!Z19="","",'Marks Entry'!Z19)</f>
        <v/>
      </c>
      <c r="AV17" s="352">
        <f t="shared" si="49"/>
        <v>43</v>
      </c>
      <c r="AW17" s="374">
        <f t="shared" si="50"/>
        <v>31</v>
      </c>
      <c r="AX17" s="371">
        <f>IF(AND($B17="NSO",$E17=""),"",IF(AND('Marks Entry'!AA19="AB",'Marks Entry'!AB19="AB"),"AB",IF(AND('Marks Entry'!AA19="ML",'Marks Entry'!AB19="ML"),"RE",IF('Marks Entry'!AA19="","",ROUNDUP(('Marks Entry'!AA19+'Marks Entry'!AB19)*30/100,0)))))</f>
        <v>30</v>
      </c>
      <c r="AY17" s="375">
        <f t="shared" si="51"/>
        <v>77</v>
      </c>
      <c r="AZ17" s="357">
        <f t="shared" si="52"/>
        <v>0</v>
      </c>
      <c r="BA17" s="357">
        <f t="shared" si="53"/>
        <v>0</v>
      </c>
      <c r="BB17" s="358">
        <f t="shared" si="54"/>
        <v>100</v>
      </c>
      <c r="BC17" s="357" t="str">
        <f t="shared" si="55"/>
        <v/>
      </c>
      <c r="BD17" s="357" t="str">
        <f t="shared" si="56"/>
        <v>P</v>
      </c>
      <c r="BE17" s="357" t="str">
        <f t="shared" si="57"/>
        <v>D</v>
      </c>
      <c r="BF17" s="359">
        <f>IF('Marks Entry'!AC19="","",'Marks Entry'!AC19)</f>
        <v>1</v>
      </c>
      <c r="BG17" s="352">
        <f>IF('Marks Entry'!AE19="","",'Marks Entry'!AE19)</f>
        <v>6</v>
      </c>
      <c r="BH17" s="352">
        <f>IF('Marks Entry'!AF19="","",'Marks Entry'!AF19)</f>
        <v>8</v>
      </c>
      <c r="BI17" s="352">
        <f>IF('Marks Entry'!AG19="","",'Marks Entry'!AG19)</f>
        <v>10</v>
      </c>
      <c r="BJ17" s="353">
        <f t="shared" si="58"/>
        <v>24</v>
      </c>
      <c r="BK17" s="374">
        <f t="shared" si="59"/>
        <v>16</v>
      </c>
      <c r="BL17" s="352">
        <f>IF('Marks Entry'!AH19="","",'Marks Entry'!AH19)</f>
        <v>43</v>
      </c>
      <c r="BM17" s="352" t="str">
        <f>IF('Marks Entry'!AI19="","",'Marks Entry'!AI19)</f>
        <v/>
      </c>
      <c r="BN17" s="352">
        <f t="shared" si="60"/>
        <v>43</v>
      </c>
      <c r="BO17" s="374">
        <f t="shared" si="61"/>
        <v>31</v>
      </c>
      <c r="BP17" s="371">
        <f>IF(AND($B17="NSO",$E17=""),"",IF(AND('Marks Entry'!AJ19="AB",'Marks Entry'!AK19="AB"),"AB",IF(AND('Marks Entry'!AJ19="ML",'Marks Entry'!AK19="ML"),"RE",IF('Marks Entry'!AJ19="","",ROUNDUP(('Marks Entry'!AJ19+'Marks Entry'!AK19)*30/100,0)))))</f>
        <v>30</v>
      </c>
      <c r="BQ17" s="375">
        <f t="shared" si="62"/>
        <v>77</v>
      </c>
      <c r="BR17" s="357">
        <f t="shared" si="63"/>
        <v>0</v>
      </c>
      <c r="BS17" s="357">
        <f t="shared" si="64"/>
        <v>0</v>
      </c>
      <c r="BT17" s="358">
        <f t="shared" si="65"/>
        <v>100</v>
      </c>
      <c r="BU17" s="357" t="str">
        <f t="shared" si="66"/>
        <v/>
      </c>
      <c r="BV17" s="357" t="str">
        <f t="shared" si="67"/>
        <v>P</v>
      </c>
      <c r="BW17" s="357" t="str">
        <f t="shared" si="68"/>
        <v>D</v>
      </c>
      <c r="BX17" s="359">
        <f>IF('Marks Entry'!AL19="","",'Marks Entry'!AL19)</f>
        <v>1</v>
      </c>
      <c r="BY17" s="352">
        <f>IF('Marks Entry'!AN19="","",'Marks Entry'!AN19)</f>
        <v>6</v>
      </c>
      <c r="BZ17" s="352">
        <f>IF('Marks Entry'!AO19="","",'Marks Entry'!AO19)</f>
        <v>8</v>
      </c>
      <c r="CA17" s="352">
        <f>IF('Marks Entry'!AP19="","",'Marks Entry'!AP19)</f>
        <v>10</v>
      </c>
      <c r="CB17" s="353">
        <f t="shared" si="69"/>
        <v>24</v>
      </c>
      <c r="CC17" s="374">
        <f t="shared" si="70"/>
        <v>16</v>
      </c>
      <c r="CD17" s="352">
        <f>IF('Marks Entry'!AQ19="","",'Marks Entry'!AQ19)</f>
        <v>43</v>
      </c>
      <c r="CE17" s="352" t="str">
        <f>IF('Marks Entry'!AR19="","",'Marks Entry'!AR19)</f>
        <v/>
      </c>
      <c r="CF17" s="352">
        <f t="shared" si="71"/>
        <v>43</v>
      </c>
      <c r="CG17" s="374">
        <f t="shared" si="72"/>
        <v>31</v>
      </c>
      <c r="CH17" s="371">
        <f>IF(AND($B17="NSO",$E17=""),"",IF(AND('Marks Entry'!AS19="AB",'Marks Entry'!AT19="AB"),"AB",IF(AND('Marks Entry'!AS19="ML",'Marks Entry'!AT19="ML"),"RE",IF('Marks Entry'!AS19="","",ROUNDUP(('Marks Entry'!AS19+'Marks Entry'!AT19)*30/100,0)))))</f>
        <v>30</v>
      </c>
      <c r="CI17" s="375">
        <f t="shared" si="73"/>
        <v>77</v>
      </c>
      <c r="CJ17" s="357">
        <f t="shared" si="74"/>
        <v>0</v>
      </c>
      <c r="CK17" s="357">
        <f t="shared" si="75"/>
        <v>0</v>
      </c>
      <c r="CL17" s="358">
        <f t="shared" si="76"/>
        <v>100</v>
      </c>
      <c r="CM17" s="357" t="str">
        <f t="shared" si="77"/>
        <v/>
      </c>
      <c r="CN17" s="357" t="str">
        <f t="shared" si="78"/>
        <v>P</v>
      </c>
      <c r="CO17" s="357" t="str">
        <f t="shared" si="79"/>
        <v>D</v>
      </c>
      <c r="CP17" s="359" t="str">
        <f>IF('Marks Entry'!AU19="","",'Marks Entry'!AU19)</f>
        <v/>
      </c>
      <c r="CQ17" s="352">
        <f>IF('Marks Entry'!AW19="","",'Marks Entry'!AW19)</f>
        <v>6</v>
      </c>
      <c r="CR17" s="352">
        <f>IF('Marks Entry'!AX19="","",'Marks Entry'!AX19)</f>
        <v>8</v>
      </c>
      <c r="CS17" s="352">
        <f>IF('Marks Entry'!AY19="","",'Marks Entry'!AY19)</f>
        <v>10</v>
      </c>
      <c r="CT17" s="353">
        <f t="shared" si="80"/>
        <v>24</v>
      </c>
      <c r="CU17" s="374">
        <f t="shared" si="81"/>
        <v>16</v>
      </c>
      <c r="CV17" s="352">
        <f>IF('Marks Entry'!AZ19="","",'Marks Entry'!AZ19)</f>
        <v>43</v>
      </c>
      <c r="CW17" s="352" t="str">
        <f>IF('Marks Entry'!BA19="","",'Marks Entry'!BA19)</f>
        <v/>
      </c>
      <c r="CX17" s="352">
        <f t="shared" si="82"/>
        <v>43</v>
      </c>
      <c r="CY17" s="374">
        <f t="shared" si="83"/>
        <v>31</v>
      </c>
      <c r="CZ17" s="371">
        <f>IF(AND($B17="NSO",$E17=""),"",IF(AND('Marks Entry'!BB19="AB",'Marks Entry'!BC19="AB"),"AB",IF(AND('Marks Entry'!BB19="ML",'Marks Entry'!BC19="ML"),"RE",IF('Marks Entry'!BB19="","",ROUNDUP(('Marks Entry'!BB19+'Marks Entry'!BC19)*30/100,0)))))</f>
        <v>30</v>
      </c>
      <c r="DA17" s="375">
        <f t="shared" si="84"/>
        <v>77</v>
      </c>
      <c r="DB17" s="357">
        <f t="shared" si="85"/>
        <v>0</v>
      </c>
      <c r="DC17" s="357">
        <f t="shared" si="86"/>
        <v>0</v>
      </c>
      <c r="DD17" s="358">
        <f t="shared" si="87"/>
        <v>100</v>
      </c>
      <c r="DE17" s="357" t="str">
        <f t="shared" si="88"/>
        <v/>
      </c>
      <c r="DF17" s="357" t="str">
        <f t="shared" si="89"/>
        <v>P</v>
      </c>
      <c r="DG17" s="357" t="str">
        <f t="shared" si="90"/>
        <v>D</v>
      </c>
      <c r="DH17" s="357">
        <f t="shared" si="91"/>
        <v>0</v>
      </c>
      <c r="DI17" s="376" t="str">
        <f t="shared" si="92"/>
        <v>II</v>
      </c>
      <c r="DJ17" s="376" t="str">
        <f t="shared" si="93"/>
        <v>III</v>
      </c>
      <c r="DK17" s="376" t="str">
        <f t="shared" si="94"/>
        <v>D</v>
      </c>
      <c r="DL17" s="376" t="str">
        <f t="shared" si="95"/>
        <v>D</v>
      </c>
      <c r="DM17" s="376" t="str">
        <f t="shared" si="96"/>
        <v>D</v>
      </c>
      <c r="DN17" s="376" t="str">
        <f t="shared" si="97"/>
        <v>D</v>
      </c>
      <c r="DO17" s="361">
        <f t="shared" si="98"/>
        <v>0</v>
      </c>
      <c r="DP17" s="361">
        <f t="shared" si="99"/>
        <v>0</v>
      </c>
      <c r="DQ17" s="361">
        <f t="shared" si="100"/>
        <v>0</v>
      </c>
      <c r="DR17" s="361">
        <f t="shared" si="101"/>
        <v>0</v>
      </c>
      <c r="DS17" s="361">
        <f t="shared" si="102"/>
        <v>0</v>
      </c>
      <c r="DT17" s="377" t="str">
        <f t="shared" si="103"/>
        <v>PASS</v>
      </c>
      <c r="DU17" s="480">
        <f>IF('Marks Entry'!BD19="","",'Marks Entry'!BD19)</f>
        <v>27</v>
      </c>
      <c r="DV17" s="480">
        <f>IF('Marks Entry'!BE19="","",'Marks Entry'!BE19)</f>
        <v>30</v>
      </c>
      <c r="DW17" s="480">
        <f>IF('Marks Entry'!BF19="","",'Marks Entry'!BF19)</f>
        <v>40</v>
      </c>
      <c r="DX17" s="378">
        <f t="shared" si="104"/>
        <v>97</v>
      </c>
      <c r="DY17" s="352" t="str">
        <f t="shared" si="105"/>
        <v>II</v>
      </c>
      <c r="DZ17" s="379" t="str">
        <f t="shared" si="106"/>
        <v/>
      </c>
      <c r="EA17" s="352" t="str">
        <f t="shared" si="107"/>
        <v>III</v>
      </c>
      <c r="EB17" s="379" t="str">
        <f t="shared" si="108"/>
        <v/>
      </c>
      <c r="EC17" s="352" t="str">
        <f t="shared" si="109"/>
        <v>D</v>
      </c>
      <c r="ED17" s="352" t="str">
        <f t="shared" si="110"/>
        <v>D</v>
      </c>
      <c r="EE17" s="352" t="str">
        <f t="shared" si="111"/>
        <v/>
      </c>
      <c r="EF17" s="380" t="str">
        <f t="shared" si="112"/>
        <v/>
      </c>
      <c r="EG17" s="379" t="str">
        <f t="shared" si="113"/>
        <v/>
      </c>
      <c r="EH17" s="352" t="str">
        <f t="shared" si="114"/>
        <v>D</v>
      </c>
      <c r="EI17" s="352" t="str">
        <f t="shared" si="115"/>
        <v>D</v>
      </c>
      <c r="EJ17" s="352" t="str">
        <f t="shared" si="116"/>
        <v/>
      </c>
      <c r="EK17" s="352" t="str">
        <f t="shared" si="117"/>
        <v/>
      </c>
      <c r="EL17" s="379" t="str">
        <f t="shared" si="118"/>
        <v/>
      </c>
      <c r="EM17" s="352" t="str">
        <f t="shared" si="119"/>
        <v>D</v>
      </c>
      <c r="EN17" s="352" t="str">
        <f t="shared" si="120"/>
        <v>D</v>
      </c>
      <c r="EO17" s="352" t="str">
        <f t="shared" si="121"/>
        <v/>
      </c>
      <c r="EP17" s="352" t="str">
        <f t="shared" si="122"/>
        <v/>
      </c>
      <c r="EQ17" s="379" t="str">
        <f t="shared" si="123"/>
        <v/>
      </c>
      <c r="ER17" s="352" t="str">
        <f t="shared" si="124"/>
        <v>D</v>
      </c>
      <c r="ES17" s="352" t="str">
        <f t="shared" si="125"/>
        <v/>
      </c>
      <c r="ET17" s="352" t="str">
        <f t="shared" si="126"/>
        <v/>
      </c>
      <c r="EU17" s="352" t="str">
        <f t="shared" si="127"/>
        <v/>
      </c>
      <c r="EV17" s="379" t="str">
        <f t="shared" si="128"/>
        <v/>
      </c>
      <c r="EW17" s="379" t="str">
        <f t="shared" si="129"/>
        <v>D</v>
      </c>
      <c r="EX17" s="381" t="str">
        <f>IF('Student DATA Entry'!I14="","",'Student DATA Entry'!I14)</f>
        <v/>
      </c>
      <c r="EY17" s="382" t="str">
        <f>IF('Student DATA Entry'!J14="","",'Student DATA Entry'!J14)</f>
        <v/>
      </c>
      <c r="EZ17" s="368" t="str">
        <f t="shared" si="130"/>
        <v xml:space="preserve">      </v>
      </c>
      <c r="FA17" s="368" t="str">
        <f t="shared" si="131"/>
        <v xml:space="preserve">      </v>
      </c>
      <c r="FB17" s="368" t="str">
        <f t="shared" si="132"/>
        <v xml:space="preserve">      </v>
      </c>
      <c r="FC17" s="368" t="str">
        <f t="shared" si="133"/>
        <v xml:space="preserve">  POLITICAL SCIENCE   HISTORY   GEOGRAPHY      </v>
      </c>
      <c r="FD17" s="368" t="str">
        <f t="shared" si="134"/>
        <v>Promoted to Class 12th</v>
      </c>
      <c r="FE17" s="479">
        <f t="shared" si="135"/>
        <v>329</v>
      </c>
      <c r="FF17" s="384">
        <f t="shared" si="136"/>
        <v>65.8</v>
      </c>
      <c r="FG17" s="481" t="str">
        <f>IF(B17="NSO","NSO",IF(FF17="","",IF(AND(FF17&gt;=60,(FD17="Promoted to Class 12th")),"I",IF(AND(FF17&gt;=60,(FD17="Promoted to Class 12th")),"I",IF(AND(FF17&gt;=48,(FD17="Promoted to Class 12th")),"II",IF(AND(FF17&gt;=48,(FD17="Promoted to Class 12th")),"II",IF(AND(FF17&gt;=36,(FD17="Promoted to Class 12th")),"III",IF(AND(FF17&gt;=0,(FD17="Promoted to Class 12th")),"P",""))))))))</f>
        <v>I</v>
      </c>
      <c r="FH17" s="386">
        <f t="shared" si="138"/>
        <v>6.9999999999999964</v>
      </c>
      <c r="FI17" s="364" t="str">
        <f t="shared" si="139"/>
        <v/>
      </c>
    </row>
    <row r="18" spans="1:165" s="140" customFormat="1" ht="15.6" customHeight="1">
      <c r="A18" s="369">
        <v>13</v>
      </c>
      <c r="B18" s="370">
        <f>IF('Marks Entry'!B20="","",VALUE('Marks Entry'!B20))</f>
        <v>1113</v>
      </c>
      <c r="C18" s="371">
        <f>IF('Marks Entry'!C20="","",'Marks Entry'!C20)</f>
        <v>307</v>
      </c>
      <c r="D18" s="372" t="str">
        <f>IF('Marks Entry'!D20="","",'Marks Entry'!D20)</f>
        <v>04-05-2002</v>
      </c>
      <c r="E18" s="373" t="str">
        <f>IF('Marks Entry'!E20="","",'Marks Entry'!E20)</f>
        <v>RINKU ANKIYA</v>
      </c>
      <c r="F18" s="373" t="str">
        <f>IF('Marks Entry'!F20="","",'Marks Entry'!F20)</f>
        <v>PRAVEEN KUMAR</v>
      </c>
      <c r="G18" s="373" t="str">
        <f>IF('Marks Entry'!G20="","",'Marks Entry'!G20)</f>
        <v>MANJU DEVI</v>
      </c>
      <c r="H18" s="352" t="str">
        <f>IF('Marks Entry'!H20="","",'Marks Entry'!H20)</f>
        <v>SC</v>
      </c>
      <c r="I18" s="352" t="str">
        <f>IF('Marks Entry'!I20="","",'Marks Entry'!I20)</f>
        <v>F</v>
      </c>
      <c r="J18" s="352">
        <f>IF('Marks Entry'!J20="","",'Marks Entry'!J20)</f>
        <v>6</v>
      </c>
      <c r="K18" s="352">
        <f>IF('Marks Entry'!K20="","",'Marks Entry'!K20)</f>
        <v>8</v>
      </c>
      <c r="L18" s="352" t="str">
        <f>IF('Marks Entry'!L20="","",'Marks Entry'!L20)</f>
        <v>AB</v>
      </c>
      <c r="M18" s="353">
        <f t="shared" si="27"/>
        <v>14</v>
      </c>
      <c r="N18" s="374">
        <f t="shared" si="28"/>
        <v>10</v>
      </c>
      <c r="O18" s="352" t="str">
        <f>IF('Marks Entry'!M20="","",'Marks Entry'!M20)</f>
        <v>AB</v>
      </c>
      <c r="P18" s="374" t="str">
        <f t="shared" si="29"/>
        <v>AB</v>
      </c>
      <c r="Q18" s="371" t="str">
        <f>IF(AND($B18="NSO",$E18="",O18=""),"",IF(AND('Marks Entry'!N20="AB"),"AB",IF(AND('Marks Entry'!N20="ML"),"RE",IF('Marks Entry'!N20="","",ROUNDUP('Marks Entry'!N20*30/100,0)))))</f>
        <v>AB</v>
      </c>
      <c r="R18" s="375">
        <f t="shared" si="30"/>
        <v>10</v>
      </c>
      <c r="S18" s="357">
        <f t="shared" si="31"/>
        <v>0</v>
      </c>
      <c r="T18" s="357">
        <f t="shared" si="32"/>
        <v>0</v>
      </c>
      <c r="U18" s="358">
        <f t="shared" si="33"/>
        <v>100</v>
      </c>
      <c r="V18" s="357" t="str">
        <f t="shared" si="34"/>
        <v/>
      </c>
      <c r="W18" s="357" t="str">
        <f t="shared" si="35"/>
        <v>AB</v>
      </c>
      <c r="X18" s="357" t="str">
        <f t="shared" si="36"/>
        <v>AB</v>
      </c>
      <c r="Y18" s="352">
        <f>IF('Marks Entry'!O20="","",'Marks Entry'!O20)</f>
        <v>6</v>
      </c>
      <c r="Z18" s="352">
        <f>IF('Marks Entry'!P20="","",'Marks Entry'!P20)</f>
        <v>8</v>
      </c>
      <c r="AA18" s="352">
        <f>IF('Marks Entry'!Q20="","",'Marks Entry'!Q20)</f>
        <v>9</v>
      </c>
      <c r="AB18" s="353">
        <f t="shared" si="37"/>
        <v>23</v>
      </c>
      <c r="AC18" s="374">
        <f t="shared" si="38"/>
        <v>16</v>
      </c>
      <c r="AD18" s="352">
        <f>IF('Marks Entry'!R20="","",'Marks Entry'!R20)</f>
        <v>47</v>
      </c>
      <c r="AE18" s="374">
        <f t="shared" si="39"/>
        <v>34</v>
      </c>
      <c r="AF18" s="371">
        <f>IF(AND($B18="NSO",$E18=""),"",IF(AND('Marks Entry'!S20="AB"),"AB",IF(AND('Marks Entry'!S20="ML"),"RE",IF('Marks Entry'!S20="","",ROUNDUP('Marks Entry'!S20*30/100,0)))))</f>
        <v>15</v>
      </c>
      <c r="AG18" s="375">
        <f t="shared" si="40"/>
        <v>65</v>
      </c>
      <c r="AH18" s="357">
        <f t="shared" si="41"/>
        <v>0</v>
      </c>
      <c r="AI18" s="357">
        <f t="shared" si="42"/>
        <v>0</v>
      </c>
      <c r="AJ18" s="358">
        <f t="shared" si="43"/>
        <v>100</v>
      </c>
      <c r="AK18" s="357" t="str">
        <f t="shared" si="44"/>
        <v/>
      </c>
      <c r="AL18" s="357" t="str">
        <f t="shared" si="45"/>
        <v>P</v>
      </c>
      <c r="AM18" s="357" t="str">
        <f t="shared" si="46"/>
        <v>I</v>
      </c>
      <c r="AN18" s="359">
        <f>IF('Marks Entry'!T20="","",'Marks Entry'!T20)</f>
        <v>1</v>
      </c>
      <c r="AO18" s="352">
        <f>IF('Marks Entry'!V20="","",'Marks Entry'!V20)</f>
        <v>6</v>
      </c>
      <c r="AP18" s="352">
        <f>IF('Marks Entry'!W20="","",'Marks Entry'!W20)</f>
        <v>8</v>
      </c>
      <c r="AQ18" s="352">
        <f>IF('Marks Entry'!X20="","",'Marks Entry'!X20)</f>
        <v>9</v>
      </c>
      <c r="AR18" s="353">
        <f t="shared" si="47"/>
        <v>23</v>
      </c>
      <c r="AS18" s="374">
        <f t="shared" si="48"/>
        <v>16</v>
      </c>
      <c r="AT18" s="352">
        <f>IF('Marks Entry'!Y20="","",'Marks Entry'!Y20)</f>
        <v>47</v>
      </c>
      <c r="AU18" s="352" t="str">
        <f>IF('Marks Entry'!Z20="","",'Marks Entry'!Z20)</f>
        <v/>
      </c>
      <c r="AV18" s="352">
        <f t="shared" si="49"/>
        <v>47</v>
      </c>
      <c r="AW18" s="374">
        <f t="shared" si="50"/>
        <v>34</v>
      </c>
      <c r="AX18" s="371">
        <f>IF(AND($B18="NSO",$E18=""),"",IF(AND('Marks Entry'!AA20="AB",'Marks Entry'!AB20="AB"),"AB",IF(AND('Marks Entry'!AA20="ML",'Marks Entry'!AB20="ML"),"RE",IF('Marks Entry'!AA20="","",ROUNDUP(('Marks Entry'!AA20+'Marks Entry'!AB20)*30/100,0)))))</f>
        <v>30</v>
      </c>
      <c r="AY18" s="375">
        <f t="shared" si="51"/>
        <v>80</v>
      </c>
      <c r="AZ18" s="357">
        <f t="shared" si="52"/>
        <v>0</v>
      </c>
      <c r="BA18" s="357">
        <f t="shared" si="53"/>
        <v>0</v>
      </c>
      <c r="BB18" s="358">
        <f t="shared" si="54"/>
        <v>100</v>
      </c>
      <c r="BC18" s="357" t="str">
        <f t="shared" si="55"/>
        <v/>
      </c>
      <c r="BD18" s="357" t="str">
        <f t="shared" si="56"/>
        <v>P</v>
      </c>
      <c r="BE18" s="357" t="str">
        <f t="shared" si="57"/>
        <v>D</v>
      </c>
      <c r="BF18" s="359">
        <f>IF('Marks Entry'!AC20="","",'Marks Entry'!AC20)</f>
        <v>1</v>
      </c>
      <c r="BG18" s="352">
        <f>IF('Marks Entry'!AE20="","",'Marks Entry'!AE20)</f>
        <v>6</v>
      </c>
      <c r="BH18" s="352">
        <f>IF('Marks Entry'!AF20="","",'Marks Entry'!AF20)</f>
        <v>8</v>
      </c>
      <c r="BI18" s="352">
        <f>IF('Marks Entry'!AG20="","",'Marks Entry'!AG20)</f>
        <v>9</v>
      </c>
      <c r="BJ18" s="353">
        <f t="shared" si="58"/>
        <v>23</v>
      </c>
      <c r="BK18" s="374">
        <f t="shared" si="59"/>
        <v>16</v>
      </c>
      <c r="BL18" s="352">
        <f>IF('Marks Entry'!AH20="","",'Marks Entry'!AH20)</f>
        <v>47</v>
      </c>
      <c r="BM18" s="352" t="str">
        <f>IF('Marks Entry'!AI20="","",'Marks Entry'!AI20)</f>
        <v/>
      </c>
      <c r="BN18" s="352">
        <f t="shared" si="60"/>
        <v>47</v>
      </c>
      <c r="BO18" s="374">
        <f t="shared" si="61"/>
        <v>34</v>
      </c>
      <c r="BP18" s="371">
        <f>IF(AND($B18="NSO",$E18=""),"",IF(AND('Marks Entry'!AJ20="AB",'Marks Entry'!AK20="AB"),"AB",IF(AND('Marks Entry'!AJ20="ML",'Marks Entry'!AK20="ML"),"RE",IF('Marks Entry'!AJ20="","",ROUNDUP(('Marks Entry'!AJ20+'Marks Entry'!AK20)*30/100,0)))))</f>
        <v>30</v>
      </c>
      <c r="BQ18" s="375">
        <f t="shared" si="62"/>
        <v>80</v>
      </c>
      <c r="BR18" s="357">
        <f t="shared" si="63"/>
        <v>0</v>
      </c>
      <c r="BS18" s="357">
        <f t="shared" si="64"/>
        <v>0</v>
      </c>
      <c r="BT18" s="358">
        <f t="shared" si="65"/>
        <v>100</v>
      </c>
      <c r="BU18" s="357" t="str">
        <f t="shared" si="66"/>
        <v/>
      </c>
      <c r="BV18" s="357" t="str">
        <f t="shared" si="67"/>
        <v>P</v>
      </c>
      <c r="BW18" s="357" t="str">
        <f t="shared" si="68"/>
        <v>D</v>
      </c>
      <c r="BX18" s="359">
        <f>IF('Marks Entry'!AL20="","",'Marks Entry'!AL20)</f>
        <v>1</v>
      </c>
      <c r="BY18" s="352">
        <f>IF('Marks Entry'!AN20="","",'Marks Entry'!AN20)</f>
        <v>6</v>
      </c>
      <c r="BZ18" s="352">
        <f>IF('Marks Entry'!AO20="","",'Marks Entry'!AO20)</f>
        <v>8</v>
      </c>
      <c r="CA18" s="352">
        <f>IF('Marks Entry'!AP20="","",'Marks Entry'!AP20)</f>
        <v>9</v>
      </c>
      <c r="CB18" s="353">
        <f t="shared" si="69"/>
        <v>23</v>
      </c>
      <c r="CC18" s="374">
        <f t="shared" si="70"/>
        <v>16</v>
      </c>
      <c r="CD18" s="352">
        <f>IF('Marks Entry'!AQ20="","",'Marks Entry'!AQ20)</f>
        <v>47</v>
      </c>
      <c r="CE18" s="352" t="str">
        <f>IF('Marks Entry'!AR20="","",'Marks Entry'!AR20)</f>
        <v/>
      </c>
      <c r="CF18" s="352">
        <f t="shared" si="71"/>
        <v>47</v>
      </c>
      <c r="CG18" s="374">
        <f t="shared" si="72"/>
        <v>34</v>
      </c>
      <c r="CH18" s="371">
        <f>IF(AND($B18="NSO",$E18=""),"",IF(AND('Marks Entry'!AS20="AB",'Marks Entry'!AT20="AB"),"AB",IF(AND('Marks Entry'!AS20="ML",'Marks Entry'!AT20="ML"),"RE",IF('Marks Entry'!AS20="","",ROUNDUP(('Marks Entry'!AS20+'Marks Entry'!AT20)*30/100,0)))))</f>
        <v>30</v>
      </c>
      <c r="CI18" s="375">
        <f t="shared" si="73"/>
        <v>80</v>
      </c>
      <c r="CJ18" s="357">
        <f t="shared" si="74"/>
        <v>0</v>
      </c>
      <c r="CK18" s="357">
        <f t="shared" si="75"/>
        <v>0</v>
      </c>
      <c r="CL18" s="358">
        <f t="shared" si="76"/>
        <v>100</v>
      </c>
      <c r="CM18" s="357" t="str">
        <f t="shared" si="77"/>
        <v/>
      </c>
      <c r="CN18" s="357" t="str">
        <f t="shared" si="78"/>
        <v>P</v>
      </c>
      <c r="CO18" s="357" t="str">
        <f t="shared" si="79"/>
        <v>D</v>
      </c>
      <c r="CP18" s="359" t="str">
        <f>IF('Marks Entry'!AU20="","",'Marks Entry'!AU20)</f>
        <v/>
      </c>
      <c r="CQ18" s="352">
        <f>IF('Marks Entry'!AW20="","",'Marks Entry'!AW20)</f>
        <v>6</v>
      </c>
      <c r="CR18" s="352">
        <f>IF('Marks Entry'!AX20="","",'Marks Entry'!AX20)</f>
        <v>8</v>
      </c>
      <c r="CS18" s="352">
        <f>IF('Marks Entry'!AY20="","",'Marks Entry'!AY20)</f>
        <v>9</v>
      </c>
      <c r="CT18" s="353">
        <f t="shared" si="80"/>
        <v>23</v>
      </c>
      <c r="CU18" s="374">
        <f t="shared" si="81"/>
        <v>16</v>
      </c>
      <c r="CV18" s="352">
        <f>IF('Marks Entry'!AZ20="","",'Marks Entry'!AZ20)</f>
        <v>47</v>
      </c>
      <c r="CW18" s="352" t="str">
        <f>IF('Marks Entry'!BA20="","",'Marks Entry'!BA20)</f>
        <v/>
      </c>
      <c r="CX18" s="352">
        <f t="shared" si="82"/>
        <v>47</v>
      </c>
      <c r="CY18" s="374">
        <f t="shared" si="83"/>
        <v>34</v>
      </c>
      <c r="CZ18" s="371">
        <f>IF(AND($B18="NSO",$E18=""),"",IF(AND('Marks Entry'!BB20="AB",'Marks Entry'!BC20="AB"),"AB",IF(AND('Marks Entry'!BB20="ML",'Marks Entry'!BC20="ML"),"RE",IF('Marks Entry'!BB20="","",ROUNDUP(('Marks Entry'!BB20+'Marks Entry'!BC20)*30/100,0)))))</f>
        <v>30</v>
      </c>
      <c r="DA18" s="375">
        <f t="shared" si="84"/>
        <v>80</v>
      </c>
      <c r="DB18" s="357">
        <f t="shared" si="85"/>
        <v>0</v>
      </c>
      <c r="DC18" s="357">
        <f t="shared" si="86"/>
        <v>0</v>
      </c>
      <c r="DD18" s="358">
        <f t="shared" si="87"/>
        <v>100</v>
      </c>
      <c r="DE18" s="357" t="str">
        <f t="shared" si="88"/>
        <v/>
      </c>
      <c r="DF18" s="357" t="str">
        <f t="shared" si="89"/>
        <v>P</v>
      </c>
      <c r="DG18" s="357" t="str">
        <f t="shared" si="90"/>
        <v>D</v>
      </c>
      <c r="DH18" s="357">
        <f t="shared" si="91"/>
        <v>0</v>
      </c>
      <c r="DI18" s="376" t="str">
        <f t="shared" si="92"/>
        <v>AB</v>
      </c>
      <c r="DJ18" s="376" t="str">
        <f t="shared" si="93"/>
        <v>I</v>
      </c>
      <c r="DK18" s="376" t="str">
        <f t="shared" si="94"/>
        <v>D</v>
      </c>
      <c r="DL18" s="376" t="str">
        <f t="shared" si="95"/>
        <v>D</v>
      </c>
      <c r="DM18" s="376" t="str">
        <f t="shared" si="96"/>
        <v>D</v>
      </c>
      <c r="DN18" s="376" t="str">
        <f t="shared" si="97"/>
        <v>D</v>
      </c>
      <c r="DO18" s="361">
        <f t="shared" si="98"/>
        <v>0</v>
      </c>
      <c r="DP18" s="361">
        <f t="shared" si="99"/>
        <v>0</v>
      </c>
      <c r="DQ18" s="361">
        <f t="shared" si="100"/>
        <v>0</v>
      </c>
      <c r="DR18" s="361">
        <f t="shared" si="101"/>
        <v>0</v>
      </c>
      <c r="DS18" s="361">
        <f t="shared" si="102"/>
        <v>1</v>
      </c>
      <c r="DT18" s="377" t="str">
        <f t="shared" si="103"/>
        <v>RE-EXAM.</v>
      </c>
      <c r="DU18" s="480">
        <f>IF('Marks Entry'!BD20="","",'Marks Entry'!BD20)</f>
        <v>28</v>
      </c>
      <c r="DV18" s="480">
        <f>IF('Marks Entry'!BE20="","",'Marks Entry'!BE20)</f>
        <v>30</v>
      </c>
      <c r="DW18" s="480">
        <f>IF('Marks Entry'!BF20="","",'Marks Entry'!BF20)</f>
        <v>40</v>
      </c>
      <c r="DX18" s="378">
        <f t="shared" si="104"/>
        <v>98</v>
      </c>
      <c r="DY18" s="352" t="str">
        <f t="shared" si="105"/>
        <v>AB</v>
      </c>
      <c r="DZ18" s="379" t="str">
        <f t="shared" si="106"/>
        <v/>
      </c>
      <c r="EA18" s="352" t="str">
        <f t="shared" si="107"/>
        <v>I</v>
      </c>
      <c r="EB18" s="379" t="str">
        <f t="shared" si="108"/>
        <v/>
      </c>
      <c r="EC18" s="352" t="str">
        <f t="shared" si="109"/>
        <v>D</v>
      </c>
      <c r="ED18" s="352" t="str">
        <f t="shared" si="110"/>
        <v>D</v>
      </c>
      <c r="EE18" s="352" t="str">
        <f t="shared" si="111"/>
        <v/>
      </c>
      <c r="EF18" s="380" t="str">
        <f t="shared" si="112"/>
        <v/>
      </c>
      <c r="EG18" s="379" t="str">
        <f t="shared" si="113"/>
        <v/>
      </c>
      <c r="EH18" s="352" t="str">
        <f t="shared" si="114"/>
        <v>D</v>
      </c>
      <c r="EI18" s="352" t="str">
        <f t="shared" si="115"/>
        <v>D</v>
      </c>
      <c r="EJ18" s="352" t="str">
        <f t="shared" si="116"/>
        <v/>
      </c>
      <c r="EK18" s="352" t="str">
        <f t="shared" si="117"/>
        <v/>
      </c>
      <c r="EL18" s="379" t="str">
        <f t="shared" si="118"/>
        <v/>
      </c>
      <c r="EM18" s="352" t="str">
        <f t="shared" si="119"/>
        <v>D</v>
      </c>
      <c r="EN18" s="352" t="str">
        <f t="shared" si="120"/>
        <v>D</v>
      </c>
      <c r="EO18" s="352" t="str">
        <f t="shared" si="121"/>
        <v/>
      </c>
      <c r="EP18" s="352" t="str">
        <f t="shared" si="122"/>
        <v/>
      </c>
      <c r="EQ18" s="379" t="str">
        <f t="shared" si="123"/>
        <v/>
      </c>
      <c r="ER18" s="352" t="str">
        <f t="shared" si="124"/>
        <v>D</v>
      </c>
      <c r="ES18" s="352" t="str">
        <f t="shared" si="125"/>
        <v/>
      </c>
      <c r="ET18" s="352" t="str">
        <f t="shared" si="126"/>
        <v/>
      </c>
      <c r="EU18" s="352" t="str">
        <f t="shared" si="127"/>
        <v/>
      </c>
      <c r="EV18" s="379" t="str">
        <f t="shared" si="128"/>
        <v/>
      </c>
      <c r="EW18" s="379" t="str">
        <f t="shared" si="129"/>
        <v>D</v>
      </c>
      <c r="EX18" s="381" t="str">
        <f>IF('Student DATA Entry'!I15="","",'Student DATA Entry'!I15)</f>
        <v/>
      </c>
      <c r="EY18" s="382" t="str">
        <f>IF('Student DATA Entry'!J15="","",'Student DATA Entry'!J15)</f>
        <v/>
      </c>
      <c r="EZ18" s="368" t="str">
        <f t="shared" si="130"/>
        <v xml:space="preserve">      </v>
      </c>
      <c r="FA18" s="368" t="str">
        <f t="shared" si="131"/>
        <v xml:space="preserve">      </v>
      </c>
      <c r="FB18" s="368" t="str">
        <f t="shared" si="132"/>
        <v xml:space="preserve">      </v>
      </c>
      <c r="FC18" s="368" t="str">
        <f t="shared" si="133"/>
        <v xml:space="preserve">  POLITICAL SCIENCE   HISTORY   GEOGRAPHY      </v>
      </c>
      <c r="FD18" s="368" t="str">
        <f t="shared" si="134"/>
        <v>Promoted to Class 12th</v>
      </c>
      <c r="FE18" s="479">
        <f t="shared" si="135"/>
        <v>315</v>
      </c>
      <c r="FF18" s="384">
        <f t="shared" si="136"/>
        <v>63</v>
      </c>
      <c r="FG18" s="481" t="str">
        <f t="shared" si="137"/>
        <v>I</v>
      </c>
      <c r="FH18" s="386">
        <f t="shared" si="138"/>
        <v>8.9999999999999964</v>
      </c>
      <c r="FI18" s="364" t="str">
        <f t="shared" si="139"/>
        <v/>
      </c>
    </row>
    <row r="19" spans="1:165" s="140" customFormat="1" ht="15.6" customHeight="1">
      <c r="A19" s="369">
        <v>14</v>
      </c>
      <c r="B19" s="370">
        <f>IF('Marks Entry'!B21="","",VALUE('Marks Entry'!B21))</f>
        <v>1114</v>
      </c>
      <c r="C19" s="371">
        <f>IF('Marks Entry'!C21="","",'Marks Entry'!C21)</f>
        <v>348</v>
      </c>
      <c r="D19" s="372" t="str">
        <f>IF('Marks Entry'!D21="","",'Marks Entry'!D21)</f>
        <v>18-01-2004</v>
      </c>
      <c r="E19" s="373" t="str">
        <f>IF('Marks Entry'!E21="","",'Marks Entry'!E21)</f>
        <v>SUMAN KANWAR</v>
      </c>
      <c r="F19" s="373" t="str">
        <f>IF('Marks Entry'!F21="","",'Marks Entry'!F21)</f>
        <v>DEVI SINGH</v>
      </c>
      <c r="G19" s="373" t="str">
        <f>IF('Marks Entry'!G21="","",'Marks Entry'!G21)</f>
        <v>ANOP KANWAR</v>
      </c>
      <c r="H19" s="352" t="str">
        <f>IF('Marks Entry'!H21="","",'Marks Entry'!H21)</f>
        <v>GEN</v>
      </c>
      <c r="I19" s="352" t="str">
        <f>IF('Marks Entry'!I21="","",'Marks Entry'!I21)</f>
        <v>F</v>
      </c>
      <c r="J19" s="352">
        <f>IF('Marks Entry'!J21="","",'Marks Entry'!J21)</f>
        <v>6</v>
      </c>
      <c r="K19" s="352">
        <f>IF('Marks Entry'!K21="","",'Marks Entry'!K21)</f>
        <v>6</v>
      </c>
      <c r="L19" s="352">
        <f>IF('Marks Entry'!L21="","",'Marks Entry'!L21)</f>
        <v>7</v>
      </c>
      <c r="M19" s="353">
        <f t="shared" si="27"/>
        <v>19</v>
      </c>
      <c r="N19" s="374">
        <f t="shared" si="28"/>
        <v>13</v>
      </c>
      <c r="O19" s="352" t="str">
        <f>IF('Marks Entry'!M21="","",'Marks Entry'!M21)</f>
        <v>ab</v>
      </c>
      <c r="P19" s="374" t="str">
        <f t="shared" si="29"/>
        <v>AB</v>
      </c>
      <c r="Q19" s="371">
        <f>IF(AND($B19="NSO",$E19="",O19=""),"",IF(AND('Marks Entry'!N21="AB"),"AB",IF(AND('Marks Entry'!N21="ML"),"RE",IF('Marks Entry'!N21="","",ROUNDUP('Marks Entry'!N21*30/100,0)))))</f>
        <v>5</v>
      </c>
      <c r="R19" s="375">
        <f t="shared" si="30"/>
        <v>18</v>
      </c>
      <c r="S19" s="357">
        <f t="shared" si="31"/>
        <v>0</v>
      </c>
      <c r="T19" s="357">
        <f t="shared" si="32"/>
        <v>0</v>
      </c>
      <c r="U19" s="358">
        <f t="shared" si="33"/>
        <v>100</v>
      </c>
      <c r="V19" s="357" t="str">
        <f t="shared" si="34"/>
        <v/>
      </c>
      <c r="W19" s="357" t="str">
        <f t="shared" si="35"/>
        <v>F</v>
      </c>
      <c r="X19" s="357" t="str">
        <f t="shared" si="36"/>
        <v>P</v>
      </c>
      <c r="Y19" s="352">
        <f>IF('Marks Entry'!O21="","",'Marks Entry'!O21)</f>
        <v>6</v>
      </c>
      <c r="Z19" s="352">
        <f>IF('Marks Entry'!P21="","",'Marks Entry'!P21)</f>
        <v>6</v>
      </c>
      <c r="AA19" s="352" t="str">
        <f>IF('Marks Entry'!Q21="","",'Marks Entry'!Q21)</f>
        <v>AB</v>
      </c>
      <c r="AB19" s="353">
        <f t="shared" si="37"/>
        <v>12</v>
      </c>
      <c r="AC19" s="374">
        <f t="shared" si="38"/>
        <v>8</v>
      </c>
      <c r="AD19" s="352">
        <f>IF('Marks Entry'!R21="","",'Marks Entry'!R21)</f>
        <v>35</v>
      </c>
      <c r="AE19" s="374">
        <f t="shared" si="39"/>
        <v>25</v>
      </c>
      <c r="AF19" s="371">
        <f>IF(AND($B19="NSO",$E19=""),"",IF(AND('Marks Entry'!S21="AB"),"AB",IF(AND('Marks Entry'!S21="ML"),"RE",IF('Marks Entry'!S21="","",ROUNDUP('Marks Entry'!S21*30/100,0)))))</f>
        <v>12</v>
      </c>
      <c r="AG19" s="375">
        <f t="shared" si="40"/>
        <v>45</v>
      </c>
      <c r="AH19" s="357">
        <f t="shared" si="41"/>
        <v>0</v>
      </c>
      <c r="AI19" s="357">
        <f t="shared" si="42"/>
        <v>0</v>
      </c>
      <c r="AJ19" s="358">
        <f t="shared" si="43"/>
        <v>100</v>
      </c>
      <c r="AK19" s="357" t="str">
        <f t="shared" si="44"/>
        <v/>
      </c>
      <c r="AL19" s="357" t="str">
        <f t="shared" si="45"/>
        <v>P</v>
      </c>
      <c r="AM19" s="357" t="str">
        <f t="shared" si="46"/>
        <v>III</v>
      </c>
      <c r="AN19" s="359">
        <f>IF('Marks Entry'!T21="","",'Marks Entry'!T21)</f>
        <v>1</v>
      </c>
      <c r="AO19" s="352">
        <f>IF('Marks Entry'!V21="","",'Marks Entry'!V21)</f>
        <v>6</v>
      </c>
      <c r="AP19" s="352">
        <f>IF('Marks Entry'!W21="","",'Marks Entry'!W21)</f>
        <v>8</v>
      </c>
      <c r="AQ19" s="352">
        <f>IF('Marks Entry'!X21="","",'Marks Entry'!X21)</f>
        <v>9</v>
      </c>
      <c r="AR19" s="353">
        <f t="shared" si="47"/>
        <v>23</v>
      </c>
      <c r="AS19" s="374">
        <f t="shared" si="48"/>
        <v>16</v>
      </c>
      <c r="AT19" s="352">
        <f>IF('Marks Entry'!Y21="","",'Marks Entry'!Y21)</f>
        <v>47</v>
      </c>
      <c r="AU19" s="352" t="str">
        <f>IF('Marks Entry'!Z21="","",'Marks Entry'!Z21)</f>
        <v/>
      </c>
      <c r="AV19" s="352">
        <f t="shared" si="49"/>
        <v>47</v>
      </c>
      <c r="AW19" s="374">
        <f t="shared" si="50"/>
        <v>34</v>
      </c>
      <c r="AX19" s="371">
        <f>IF(AND($B19="NSO",$E19=""),"",IF(AND('Marks Entry'!AA21="AB",'Marks Entry'!AB21="AB"),"AB",IF(AND('Marks Entry'!AA21="ML",'Marks Entry'!AB21="ML"),"RE",IF('Marks Entry'!AA21="","",ROUNDUP(('Marks Entry'!AA21+'Marks Entry'!AB21)*30/100,0)))))</f>
        <v>30</v>
      </c>
      <c r="AY19" s="375">
        <f t="shared" si="51"/>
        <v>80</v>
      </c>
      <c r="AZ19" s="357">
        <f t="shared" si="52"/>
        <v>0</v>
      </c>
      <c r="BA19" s="357">
        <f t="shared" si="53"/>
        <v>0</v>
      </c>
      <c r="BB19" s="358">
        <f t="shared" si="54"/>
        <v>100</v>
      </c>
      <c r="BC19" s="357" t="str">
        <f t="shared" si="55"/>
        <v/>
      </c>
      <c r="BD19" s="357" t="str">
        <f t="shared" si="56"/>
        <v>P</v>
      </c>
      <c r="BE19" s="357" t="str">
        <f t="shared" si="57"/>
        <v>D</v>
      </c>
      <c r="BF19" s="359">
        <f>IF('Marks Entry'!AC21="","",'Marks Entry'!AC21)</f>
        <v>1</v>
      </c>
      <c r="BG19" s="352">
        <f>IF('Marks Entry'!AE21="","",'Marks Entry'!AE21)</f>
        <v>6</v>
      </c>
      <c r="BH19" s="352">
        <f>IF('Marks Entry'!AF21="","",'Marks Entry'!AF21)</f>
        <v>8</v>
      </c>
      <c r="BI19" s="352" t="str">
        <f>IF('Marks Entry'!AG21="","",'Marks Entry'!AG21)</f>
        <v>AB</v>
      </c>
      <c r="BJ19" s="353">
        <f t="shared" si="58"/>
        <v>14</v>
      </c>
      <c r="BK19" s="374">
        <f t="shared" si="59"/>
        <v>10</v>
      </c>
      <c r="BL19" s="352">
        <f>IF('Marks Entry'!AH21="","",'Marks Entry'!AH21)</f>
        <v>35</v>
      </c>
      <c r="BM19" s="352" t="str">
        <f>IF('Marks Entry'!AI21="","",'Marks Entry'!AI21)</f>
        <v/>
      </c>
      <c r="BN19" s="352">
        <f t="shared" si="60"/>
        <v>35</v>
      </c>
      <c r="BO19" s="374">
        <f t="shared" si="61"/>
        <v>25</v>
      </c>
      <c r="BP19" s="371">
        <f>IF(AND($B19="NSO",$E19=""),"",IF(AND('Marks Entry'!AJ21="AB",'Marks Entry'!AK21="AB"),"AB",IF(AND('Marks Entry'!AJ21="ML",'Marks Entry'!AK21="ML"),"RE",IF('Marks Entry'!AJ21="","",ROUNDUP(('Marks Entry'!AJ21+'Marks Entry'!AK21)*30/100,0)))))</f>
        <v>30</v>
      </c>
      <c r="BQ19" s="375">
        <f t="shared" si="62"/>
        <v>65</v>
      </c>
      <c r="BR19" s="357">
        <f t="shared" si="63"/>
        <v>0</v>
      </c>
      <c r="BS19" s="357">
        <f t="shared" si="64"/>
        <v>0</v>
      </c>
      <c r="BT19" s="358">
        <f t="shared" si="65"/>
        <v>100</v>
      </c>
      <c r="BU19" s="357" t="str">
        <f t="shared" si="66"/>
        <v/>
      </c>
      <c r="BV19" s="357" t="str">
        <f t="shared" si="67"/>
        <v>P</v>
      </c>
      <c r="BW19" s="357" t="str">
        <f t="shared" si="68"/>
        <v>I</v>
      </c>
      <c r="BX19" s="359">
        <f>IF('Marks Entry'!AL21="","",'Marks Entry'!AL21)</f>
        <v>1</v>
      </c>
      <c r="BY19" s="352">
        <f>IF('Marks Entry'!AN21="","",'Marks Entry'!AN21)</f>
        <v>6</v>
      </c>
      <c r="BZ19" s="352">
        <f>IF('Marks Entry'!AO21="","",'Marks Entry'!AO21)</f>
        <v>6</v>
      </c>
      <c r="CA19" s="352" t="str">
        <f>IF('Marks Entry'!AP21="","",'Marks Entry'!AP21)</f>
        <v>AB</v>
      </c>
      <c r="CB19" s="353">
        <f t="shared" si="69"/>
        <v>12</v>
      </c>
      <c r="CC19" s="374">
        <f t="shared" si="70"/>
        <v>8</v>
      </c>
      <c r="CD19" s="352">
        <f>IF('Marks Entry'!AQ21="","",'Marks Entry'!AQ21)</f>
        <v>35</v>
      </c>
      <c r="CE19" s="352" t="str">
        <f>IF('Marks Entry'!AR21="","",'Marks Entry'!AR21)</f>
        <v/>
      </c>
      <c r="CF19" s="352">
        <f t="shared" si="71"/>
        <v>35</v>
      </c>
      <c r="CG19" s="374">
        <f t="shared" si="72"/>
        <v>25</v>
      </c>
      <c r="CH19" s="371">
        <f>IF(AND($B19="NSO",$E19=""),"",IF(AND('Marks Entry'!AS21="AB",'Marks Entry'!AT21="AB"),"AB",IF(AND('Marks Entry'!AS21="ML",'Marks Entry'!AT21="ML"),"RE",IF('Marks Entry'!AS21="","",ROUNDUP(('Marks Entry'!AS21+'Marks Entry'!AT21)*30/100,0)))))</f>
        <v>30</v>
      </c>
      <c r="CI19" s="375">
        <f t="shared" si="73"/>
        <v>63</v>
      </c>
      <c r="CJ19" s="357">
        <f t="shared" si="74"/>
        <v>0</v>
      </c>
      <c r="CK19" s="357">
        <f t="shared" si="75"/>
        <v>0</v>
      </c>
      <c r="CL19" s="358">
        <f t="shared" si="76"/>
        <v>100</v>
      </c>
      <c r="CM19" s="357" t="str">
        <f t="shared" si="77"/>
        <v/>
      </c>
      <c r="CN19" s="357" t="str">
        <f t="shared" si="78"/>
        <v>P</v>
      </c>
      <c r="CO19" s="357" t="str">
        <f t="shared" si="79"/>
        <v>I</v>
      </c>
      <c r="CP19" s="359" t="str">
        <f>IF('Marks Entry'!AU21="","",'Marks Entry'!AU21)</f>
        <v/>
      </c>
      <c r="CQ19" s="352">
        <f>IF('Marks Entry'!AW21="","",'Marks Entry'!AW21)</f>
        <v>6</v>
      </c>
      <c r="CR19" s="352">
        <f>IF('Marks Entry'!AX21="","",'Marks Entry'!AX21)</f>
        <v>6</v>
      </c>
      <c r="CS19" s="352" t="str">
        <f>IF('Marks Entry'!AY21="","",'Marks Entry'!AY21)</f>
        <v>AB</v>
      </c>
      <c r="CT19" s="353">
        <f t="shared" si="80"/>
        <v>12</v>
      </c>
      <c r="CU19" s="374">
        <f t="shared" si="81"/>
        <v>8</v>
      </c>
      <c r="CV19" s="352">
        <f>IF('Marks Entry'!AZ21="","",'Marks Entry'!AZ21)</f>
        <v>35</v>
      </c>
      <c r="CW19" s="352" t="str">
        <f>IF('Marks Entry'!BA21="","",'Marks Entry'!BA21)</f>
        <v/>
      </c>
      <c r="CX19" s="352">
        <f t="shared" si="82"/>
        <v>35</v>
      </c>
      <c r="CY19" s="374">
        <f t="shared" si="83"/>
        <v>25</v>
      </c>
      <c r="CZ19" s="371">
        <f>IF(AND($B19="NSO",$E19=""),"",IF(AND('Marks Entry'!BB21="AB",'Marks Entry'!BC21="AB"),"AB",IF(AND('Marks Entry'!BB21="ML",'Marks Entry'!BC21="ML"),"RE",IF('Marks Entry'!BB21="","",ROUNDUP(('Marks Entry'!BB21+'Marks Entry'!BC21)*30/100,0)))))</f>
        <v>30</v>
      </c>
      <c r="DA19" s="375">
        <f t="shared" si="84"/>
        <v>63</v>
      </c>
      <c r="DB19" s="357">
        <f t="shared" si="85"/>
        <v>0</v>
      </c>
      <c r="DC19" s="357">
        <f t="shared" si="86"/>
        <v>0</v>
      </c>
      <c r="DD19" s="358">
        <f t="shared" si="87"/>
        <v>100</v>
      </c>
      <c r="DE19" s="357" t="str">
        <f t="shared" si="88"/>
        <v/>
      </c>
      <c r="DF19" s="357" t="str">
        <f t="shared" si="89"/>
        <v>P</v>
      </c>
      <c r="DG19" s="357" t="str">
        <f t="shared" si="90"/>
        <v>I</v>
      </c>
      <c r="DH19" s="357">
        <f t="shared" si="91"/>
        <v>0</v>
      </c>
      <c r="DI19" s="376" t="str">
        <f t="shared" si="92"/>
        <v>P</v>
      </c>
      <c r="DJ19" s="376" t="str">
        <f t="shared" si="93"/>
        <v>III</v>
      </c>
      <c r="DK19" s="376" t="str">
        <f t="shared" si="94"/>
        <v>D</v>
      </c>
      <c r="DL19" s="376" t="str">
        <f t="shared" si="95"/>
        <v>I</v>
      </c>
      <c r="DM19" s="376" t="str">
        <f t="shared" si="96"/>
        <v>I</v>
      </c>
      <c r="DN19" s="376" t="str">
        <f t="shared" si="97"/>
        <v>I</v>
      </c>
      <c r="DO19" s="361">
        <f t="shared" si="98"/>
        <v>0</v>
      </c>
      <c r="DP19" s="361">
        <f t="shared" si="99"/>
        <v>0</v>
      </c>
      <c r="DQ19" s="361">
        <f t="shared" si="100"/>
        <v>0</v>
      </c>
      <c r="DR19" s="361">
        <f t="shared" si="101"/>
        <v>0</v>
      </c>
      <c r="DS19" s="361">
        <f t="shared" si="102"/>
        <v>0</v>
      </c>
      <c r="DT19" s="377" t="str">
        <f t="shared" si="103"/>
        <v>PASS</v>
      </c>
      <c r="DU19" s="480">
        <f>IF('Marks Entry'!BD21="","",'Marks Entry'!BD21)</f>
        <v>29</v>
      </c>
      <c r="DV19" s="480">
        <f>IF('Marks Entry'!BE21="","",'Marks Entry'!BE21)</f>
        <v>30</v>
      </c>
      <c r="DW19" s="480">
        <f>IF('Marks Entry'!BF21="","",'Marks Entry'!BF21)</f>
        <v>40</v>
      </c>
      <c r="DX19" s="378">
        <f t="shared" si="104"/>
        <v>99</v>
      </c>
      <c r="DY19" s="352" t="str">
        <f t="shared" si="105"/>
        <v>P</v>
      </c>
      <c r="DZ19" s="379" t="str">
        <f t="shared" si="106"/>
        <v/>
      </c>
      <c r="EA19" s="352" t="str">
        <f t="shared" si="107"/>
        <v>III</v>
      </c>
      <c r="EB19" s="379" t="str">
        <f t="shared" si="108"/>
        <v/>
      </c>
      <c r="EC19" s="352" t="str">
        <f t="shared" si="109"/>
        <v>D</v>
      </c>
      <c r="ED19" s="352" t="str">
        <f t="shared" si="110"/>
        <v>D</v>
      </c>
      <c r="EE19" s="352" t="str">
        <f t="shared" si="111"/>
        <v/>
      </c>
      <c r="EF19" s="380" t="str">
        <f t="shared" si="112"/>
        <v/>
      </c>
      <c r="EG19" s="379" t="str">
        <f t="shared" si="113"/>
        <v/>
      </c>
      <c r="EH19" s="352" t="str">
        <f t="shared" si="114"/>
        <v>I</v>
      </c>
      <c r="EI19" s="352" t="str">
        <f t="shared" si="115"/>
        <v>I</v>
      </c>
      <c r="EJ19" s="352" t="str">
        <f t="shared" si="116"/>
        <v/>
      </c>
      <c r="EK19" s="352" t="str">
        <f t="shared" si="117"/>
        <v/>
      </c>
      <c r="EL19" s="379" t="str">
        <f t="shared" si="118"/>
        <v/>
      </c>
      <c r="EM19" s="352" t="str">
        <f t="shared" si="119"/>
        <v>I</v>
      </c>
      <c r="EN19" s="352" t="str">
        <f t="shared" si="120"/>
        <v>I</v>
      </c>
      <c r="EO19" s="352" t="str">
        <f t="shared" si="121"/>
        <v/>
      </c>
      <c r="EP19" s="352" t="str">
        <f t="shared" si="122"/>
        <v/>
      </c>
      <c r="EQ19" s="379" t="str">
        <f t="shared" si="123"/>
        <v/>
      </c>
      <c r="ER19" s="352" t="str">
        <f t="shared" si="124"/>
        <v>I</v>
      </c>
      <c r="ES19" s="352" t="str">
        <f t="shared" si="125"/>
        <v/>
      </c>
      <c r="ET19" s="352" t="str">
        <f t="shared" si="126"/>
        <v/>
      </c>
      <c r="EU19" s="352" t="str">
        <f t="shared" si="127"/>
        <v/>
      </c>
      <c r="EV19" s="379" t="str">
        <f t="shared" si="128"/>
        <v/>
      </c>
      <c r="EW19" s="379" t="str">
        <f t="shared" si="129"/>
        <v>D</v>
      </c>
      <c r="EX19" s="381" t="str">
        <f>IF('Student DATA Entry'!I16="","",'Student DATA Entry'!I16)</f>
        <v/>
      </c>
      <c r="EY19" s="382" t="str">
        <f>IF('Student DATA Entry'!J16="","",'Student DATA Entry'!J16)</f>
        <v/>
      </c>
      <c r="EZ19" s="368" t="str">
        <f t="shared" si="130"/>
        <v xml:space="preserve">      </v>
      </c>
      <c r="FA19" s="368" t="str">
        <f t="shared" si="131"/>
        <v xml:space="preserve">      </v>
      </c>
      <c r="FB19" s="368" t="str">
        <f t="shared" si="132"/>
        <v xml:space="preserve">      </v>
      </c>
      <c r="FC19" s="368" t="str">
        <f t="shared" si="133"/>
        <v xml:space="preserve">  POLITICAL SCIENCE            </v>
      </c>
      <c r="FD19" s="368" t="str">
        <f t="shared" si="134"/>
        <v>Promoted to Class 12th</v>
      </c>
      <c r="FE19" s="479">
        <f t="shared" si="135"/>
        <v>271</v>
      </c>
      <c r="FF19" s="384">
        <f t="shared" si="136"/>
        <v>54.2</v>
      </c>
      <c r="FG19" s="481" t="str">
        <f t="shared" si="137"/>
        <v>II</v>
      </c>
      <c r="FH19" s="386">
        <f t="shared" si="138"/>
        <v>11.999999999999996</v>
      </c>
      <c r="FI19" s="364" t="str">
        <f t="shared" si="139"/>
        <v/>
      </c>
    </row>
    <row r="20" spans="1:165" s="140" customFormat="1" ht="15.6" customHeight="1">
      <c r="A20" s="369">
        <v>15</v>
      </c>
      <c r="B20" s="370">
        <f>IF('Marks Entry'!B22="","",VALUE('Marks Entry'!B22))</f>
        <v>1115</v>
      </c>
      <c r="C20" s="371">
        <f>IF('Marks Entry'!C22="","",'Marks Entry'!C22)</f>
        <v>466</v>
      </c>
      <c r="D20" s="372" t="str">
        <f>IF('Marks Entry'!D22="","",'Marks Entry'!D22)</f>
        <v>10-07-2004</v>
      </c>
      <c r="E20" s="373" t="str">
        <f>IF('Marks Entry'!E22="","",'Marks Entry'!E22)</f>
        <v>YUVRAJ SINGH</v>
      </c>
      <c r="F20" s="373" t="str">
        <f>IF('Marks Entry'!F22="","",'Marks Entry'!F22)</f>
        <v>GANPAT SINGH</v>
      </c>
      <c r="G20" s="373" t="str">
        <f>IF('Marks Entry'!G22="","",'Marks Entry'!G22)</f>
        <v>MUNNA KANWAR</v>
      </c>
      <c r="H20" s="352" t="str">
        <f>IF('Marks Entry'!H22="","",'Marks Entry'!H22)</f>
        <v>GEN</v>
      </c>
      <c r="I20" s="352" t="str">
        <f>IF('Marks Entry'!I22="","",'Marks Entry'!I22)</f>
        <v>M</v>
      </c>
      <c r="J20" s="352">
        <f>IF('Marks Entry'!J22="","",'Marks Entry'!J22)</f>
        <v>10</v>
      </c>
      <c r="K20" s="352">
        <f>IF('Marks Entry'!K22="","",'Marks Entry'!K22)</f>
        <v>10</v>
      </c>
      <c r="L20" s="352">
        <f>IF('Marks Entry'!L22="","",'Marks Entry'!L22)</f>
        <v>10</v>
      </c>
      <c r="M20" s="353">
        <f t="shared" si="27"/>
        <v>30</v>
      </c>
      <c r="N20" s="374">
        <f t="shared" si="28"/>
        <v>20</v>
      </c>
      <c r="O20" s="352">
        <f>IF('Marks Entry'!M22="","",'Marks Entry'!M22)</f>
        <v>57</v>
      </c>
      <c r="P20" s="374">
        <f t="shared" si="29"/>
        <v>41</v>
      </c>
      <c r="Q20" s="371">
        <f>IF(AND($B20="NSO",$E20="",O20=""),"",IF(AND('Marks Entry'!N22="AB"),"AB",IF(AND('Marks Entry'!N22="ML"),"RE",IF('Marks Entry'!N22="","",ROUNDUP('Marks Entry'!N22*30/100,0)))))</f>
        <v>15</v>
      </c>
      <c r="R20" s="375">
        <f t="shared" si="30"/>
        <v>76</v>
      </c>
      <c r="S20" s="357">
        <f t="shared" si="31"/>
        <v>0</v>
      </c>
      <c r="T20" s="357">
        <f t="shared" si="32"/>
        <v>0</v>
      </c>
      <c r="U20" s="358">
        <f t="shared" si="33"/>
        <v>100</v>
      </c>
      <c r="V20" s="357" t="str">
        <f t="shared" si="34"/>
        <v/>
      </c>
      <c r="W20" s="357" t="str">
        <f t="shared" si="35"/>
        <v>P</v>
      </c>
      <c r="X20" s="357" t="str">
        <f t="shared" si="36"/>
        <v>D</v>
      </c>
      <c r="Y20" s="352">
        <f>IF('Marks Entry'!O22="","",'Marks Entry'!O22)</f>
        <v>10</v>
      </c>
      <c r="Z20" s="352">
        <f>IF('Marks Entry'!P22="","",'Marks Entry'!P22)</f>
        <v>10</v>
      </c>
      <c r="AA20" s="352">
        <f>IF('Marks Entry'!Q22="","",'Marks Entry'!Q22)</f>
        <v>10</v>
      </c>
      <c r="AB20" s="353">
        <f t="shared" si="37"/>
        <v>30</v>
      </c>
      <c r="AC20" s="374">
        <f t="shared" si="38"/>
        <v>20</v>
      </c>
      <c r="AD20" s="352">
        <f>IF('Marks Entry'!R22="","",'Marks Entry'!R22)</f>
        <v>57</v>
      </c>
      <c r="AE20" s="374">
        <f t="shared" si="39"/>
        <v>41</v>
      </c>
      <c r="AF20" s="371">
        <f>IF(AND($B20="NSO",$E20=""),"",IF(AND('Marks Entry'!S22="AB"),"AB",IF(AND('Marks Entry'!S22="ML"),"RE",IF('Marks Entry'!S22="","",ROUNDUP('Marks Entry'!S22*30/100,0)))))</f>
        <v>18</v>
      </c>
      <c r="AG20" s="375">
        <f t="shared" si="40"/>
        <v>79</v>
      </c>
      <c r="AH20" s="357">
        <f t="shared" si="41"/>
        <v>0</v>
      </c>
      <c r="AI20" s="357">
        <f t="shared" si="42"/>
        <v>0</v>
      </c>
      <c r="AJ20" s="358">
        <f t="shared" si="43"/>
        <v>100</v>
      </c>
      <c r="AK20" s="357" t="str">
        <f t="shared" si="44"/>
        <v/>
      </c>
      <c r="AL20" s="357" t="str">
        <f t="shared" si="45"/>
        <v>P</v>
      </c>
      <c r="AM20" s="357" t="str">
        <f t="shared" si="46"/>
        <v>D</v>
      </c>
      <c r="AN20" s="359">
        <f>IF('Marks Entry'!T22="","",'Marks Entry'!T22)</f>
        <v>1</v>
      </c>
      <c r="AO20" s="352">
        <f>IF('Marks Entry'!V22="","",'Marks Entry'!V22)</f>
        <v>10</v>
      </c>
      <c r="AP20" s="352">
        <f>IF('Marks Entry'!W22="","",'Marks Entry'!W22)</f>
        <v>8</v>
      </c>
      <c r="AQ20" s="352">
        <f>IF('Marks Entry'!X22="","",'Marks Entry'!X22)</f>
        <v>9</v>
      </c>
      <c r="AR20" s="353">
        <f t="shared" si="47"/>
        <v>27</v>
      </c>
      <c r="AS20" s="374">
        <f t="shared" si="48"/>
        <v>18</v>
      </c>
      <c r="AT20" s="352">
        <f>IF('Marks Entry'!Y22="","",'Marks Entry'!Y22)</f>
        <v>47</v>
      </c>
      <c r="AU20" s="352" t="str">
        <f>IF('Marks Entry'!Z22="","",'Marks Entry'!Z22)</f>
        <v/>
      </c>
      <c r="AV20" s="352">
        <f t="shared" si="49"/>
        <v>47</v>
      </c>
      <c r="AW20" s="374">
        <f t="shared" si="50"/>
        <v>34</v>
      </c>
      <c r="AX20" s="371">
        <f>IF(AND($B20="NSO",$E20=""),"",IF(AND('Marks Entry'!AA22="AB",'Marks Entry'!AB22="AB"),"AB",IF(AND('Marks Entry'!AA22="ML",'Marks Entry'!AB22="ML"),"RE",IF('Marks Entry'!AA22="","",ROUNDUP(('Marks Entry'!AA22+'Marks Entry'!AB22)*30/100,0)))))</f>
        <v>30</v>
      </c>
      <c r="AY20" s="375">
        <f t="shared" si="51"/>
        <v>82</v>
      </c>
      <c r="AZ20" s="357">
        <f t="shared" si="52"/>
        <v>0</v>
      </c>
      <c r="BA20" s="357">
        <f t="shared" si="53"/>
        <v>0</v>
      </c>
      <c r="BB20" s="358">
        <f t="shared" si="54"/>
        <v>100</v>
      </c>
      <c r="BC20" s="357" t="str">
        <f t="shared" si="55"/>
        <v/>
      </c>
      <c r="BD20" s="357" t="str">
        <f t="shared" si="56"/>
        <v>P</v>
      </c>
      <c r="BE20" s="357" t="str">
        <f t="shared" si="57"/>
        <v>D</v>
      </c>
      <c r="BF20" s="359">
        <f>IF('Marks Entry'!AC22="","",'Marks Entry'!AC22)</f>
        <v>1</v>
      </c>
      <c r="BG20" s="352">
        <f>IF('Marks Entry'!AE22="","",'Marks Entry'!AE22)</f>
        <v>6</v>
      </c>
      <c r="BH20" s="352">
        <f>IF('Marks Entry'!AF22="","",'Marks Entry'!AF22)</f>
        <v>8</v>
      </c>
      <c r="BI20" s="352">
        <f>IF('Marks Entry'!AG22="","",'Marks Entry'!AG22)</f>
        <v>10</v>
      </c>
      <c r="BJ20" s="353">
        <f t="shared" si="58"/>
        <v>24</v>
      </c>
      <c r="BK20" s="374">
        <f t="shared" si="59"/>
        <v>16</v>
      </c>
      <c r="BL20" s="352">
        <f>IF('Marks Entry'!AH22="","",'Marks Entry'!AH22)</f>
        <v>57</v>
      </c>
      <c r="BM20" s="352" t="str">
        <f>IF('Marks Entry'!AI22="","",'Marks Entry'!AI22)</f>
        <v/>
      </c>
      <c r="BN20" s="352">
        <f t="shared" si="60"/>
        <v>57</v>
      </c>
      <c r="BO20" s="374">
        <f t="shared" si="61"/>
        <v>41</v>
      </c>
      <c r="BP20" s="371">
        <f>IF(AND($B20="NSO",$E20=""),"",IF(AND('Marks Entry'!AJ22="AB",'Marks Entry'!AK22="AB"),"AB",IF(AND('Marks Entry'!AJ22="ML",'Marks Entry'!AK22="ML"),"RE",IF('Marks Entry'!AJ22="","",ROUNDUP(('Marks Entry'!AJ22+'Marks Entry'!AK22)*30/100,0)))))</f>
        <v>30</v>
      </c>
      <c r="BQ20" s="375">
        <f t="shared" si="62"/>
        <v>87</v>
      </c>
      <c r="BR20" s="357">
        <f t="shared" si="63"/>
        <v>0</v>
      </c>
      <c r="BS20" s="357">
        <f t="shared" si="64"/>
        <v>0</v>
      </c>
      <c r="BT20" s="358">
        <f t="shared" si="65"/>
        <v>100</v>
      </c>
      <c r="BU20" s="357" t="str">
        <f t="shared" si="66"/>
        <v/>
      </c>
      <c r="BV20" s="357" t="str">
        <f t="shared" si="67"/>
        <v>P</v>
      </c>
      <c r="BW20" s="357" t="str">
        <f t="shared" si="68"/>
        <v>D</v>
      </c>
      <c r="BX20" s="359">
        <f>IF('Marks Entry'!AL22="","",'Marks Entry'!AL22)</f>
        <v>1</v>
      </c>
      <c r="BY20" s="352">
        <f>IF('Marks Entry'!AN22="","",'Marks Entry'!AN22)</f>
        <v>10</v>
      </c>
      <c r="BZ20" s="352">
        <f>IF('Marks Entry'!AO22="","",'Marks Entry'!AO22)</f>
        <v>10</v>
      </c>
      <c r="CA20" s="352">
        <f>IF('Marks Entry'!AP22="","",'Marks Entry'!AP22)</f>
        <v>10</v>
      </c>
      <c r="CB20" s="353">
        <f t="shared" si="69"/>
        <v>30</v>
      </c>
      <c r="CC20" s="374">
        <f t="shared" si="70"/>
        <v>20</v>
      </c>
      <c r="CD20" s="352">
        <f>IF('Marks Entry'!AQ22="","",'Marks Entry'!AQ22)</f>
        <v>57</v>
      </c>
      <c r="CE20" s="352" t="str">
        <f>IF('Marks Entry'!AR22="","",'Marks Entry'!AR22)</f>
        <v/>
      </c>
      <c r="CF20" s="352">
        <f t="shared" si="71"/>
        <v>57</v>
      </c>
      <c r="CG20" s="374">
        <f t="shared" si="72"/>
        <v>41</v>
      </c>
      <c r="CH20" s="371">
        <f>IF(AND($B20="NSO",$E20=""),"",IF(AND('Marks Entry'!AS22="AB",'Marks Entry'!AT22="AB"),"AB",IF(AND('Marks Entry'!AS22="ML",'Marks Entry'!AT22="ML"),"RE",IF('Marks Entry'!AS22="","",ROUNDUP(('Marks Entry'!AS22+'Marks Entry'!AT22)*30/100,0)))))</f>
        <v>30</v>
      </c>
      <c r="CI20" s="375">
        <f t="shared" si="73"/>
        <v>91</v>
      </c>
      <c r="CJ20" s="357">
        <f t="shared" si="74"/>
        <v>0</v>
      </c>
      <c r="CK20" s="357">
        <f t="shared" si="75"/>
        <v>0</v>
      </c>
      <c r="CL20" s="358">
        <f t="shared" si="76"/>
        <v>100</v>
      </c>
      <c r="CM20" s="357" t="str">
        <f t="shared" si="77"/>
        <v/>
      </c>
      <c r="CN20" s="357" t="str">
        <f t="shared" si="78"/>
        <v>P</v>
      </c>
      <c r="CO20" s="357" t="str">
        <f t="shared" si="79"/>
        <v>D</v>
      </c>
      <c r="CP20" s="359" t="str">
        <f>IF('Marks Entry'!AU22="","",'Marks Entry'!AU22)</f>
        <v/>
      </c>
      <c r="CQ20" s="352">
        <f>IF('Marks Entry'!AW22="","",'Marks Entry'!AW22)</f>
        <v>10</v>
      </c>
      <c r="CR20" s="352">
        <f>IF('Marks Entry'!AX22="","",'Marks Entry'!AX22)</f>
        <v>10</v>
      </c>
      <c r="CS20" s="352">
        <f>IF('Marks Entry'!AY22="","",'Marks Entry'!AY22)</f>
        <v>10</v>
      </c>
      <c r="CT20" s="353">
        <f t="shared" si="80"/>
        <v>30</v>
      </c>
      <c r="CU20" s="374">
        <f t="shared" si="81"/>
        <v>20</v>
      </c>
      <c r="CV20" s="352">
        <f>IF('Marks Entry'!AZ22="","",'Marks Entry'!AZ22)</f>
        <v>57</v>
      </c>
      <c r="CW20" s="352" t="str">
        <f>IF('Marks Entry'!BA22="","",'Marks Entry'!BA22)</f>
        <v/>
      </c>
      <c r="CX20" s="352">
        <f t="shared" si="82"/>
        <v>57</v>
      </c>
      <c r="CY20" s="374">
        <f t="shared" si="83"/>
        <v>41</v>
      </c>
      <c r="CZ20" s="371">
        <f>IF(AND($B20="NSO",$E20=""),"",IF(AND('Marks Entry'!BB22="AB",'Marks Entry'!BC22="AB"),"AB",IF(AND('Marks Entry'!BB22="ML",'Marks Entry'!BC22="ML"),"RE",IF('Marks Entry'!BB22="","",ROUNDUP(('Marks Entry'!BB22+'Marks Entry'!BC22)*30/100,0)))))</f>
        <v>30</v>
      </c>
      <c r="DA20" s="375">
        <f t="shared" si="84"/>
        <v>91</v>
      </c>
      <c r="DB20" s="357">
        <f t="shared" si="85"/>
        <v>0</v>
      </c>
      <c r="DC20" s="357">
        <f t="shared" si="86"/>
        <v>0</v>
      </c>
      <c r="DD20" s="358">
        <f t="shared" si="87"/>
        <v>100</v>
      </c>
      <c r="DE20" s="357" t="str">
        <f t="shared" si="88"/>
        <v/>
      </c>
      <c r="DF20" s="357" t="str">
        <f t="shared" si="89"/>
        <v>P</v>
      </c>
      <c r="DG20" s="357" t="str">
        <f t="shared" si="90"/>
        <v>D</v>
      </c>
      <c r="DH20" s="357">
        <f t="shared" si="91"/>
        <v>0</v>
      </c>
      <c r="DI20" s="376" t="str">
        <f t="shared" si="92"/>
        <v>D</v>
      </c>
      <c r="DJ20" s="376" t="str">
        <f t="shared" si="93"/>
        <v>D</v>
      </c>
      <c r="DK20" s="376" t="str">
        <f t="shared" si="94"/>
        <v>D</v>
      </c>
      <c r="DL20" s="376" t="str">
        <f t="shared" si="95"/>
        <v>D</v>
      </c>
      <c r="DM20" s="376" t="str">
        <f t="shared" si="96"/>
        <v>D</v>
      </c>
      <c r="DN20" s="376" t="str">
        <f t="shared" si="97"/>
        <v>D</v>
      </c>
      <c r="DO20" s="361">
        <f t="shared" si="98"/>
        <v>0</v>
      </c>
      <c r="DP20" s="361">
        <f t="shared" si="99"/>
        <v>0</v>
      </c>
      <c r="DQ20" s="361">
        <f t="shared" si="100"/>
        <v>0</v>
      </c>
      <c r="DR20" s="361">
        <f t="shared" si="101"/>
        <v>0</v>
      </c>
      <c r="DS20" s="361">
        <f t="shared" si="102"/>
        <v>0</v>
      </c>
      <c r="DT20" s="377" t="str">
        <f t="shared" si="103"/>
        <v>PASS</v>
      </c>
      <c r="DU20" s="480">
        <f>IF('Marks Entry'!BD22="","",'Marks Entry'!BD22)</f>
        <v>30</v>
      </c>
      <c r="DV20" s="480">
        <f>IF('Marks Entry'!BE22="","",'Marks Entry'!BE22)</f>
        <v>28</v>
      </c>
      <c r="DW20" s="480">
        <f>IF('Marks Entry'!BF22="","",'Marks Entry'!BF22)</f>
        <v>30</v>
      </c>
      <c r="DX20" s="378">
        <f t="shared" si="104"/>
        <v>88</v>
      </c>
      <c r="DY20" s="352" t="str">
        <f t="shared" si="105"/>
        <v>D</v>
      </c>
      <c r="DZ20" s="379" t="str">
        <f t="shared" si="106"/>
        <v/>
      </c>
      <c r="EA20" s="352" t="str">
        <f t="shared" si="107"/>
        <v>D</v>
      </c>
      <c r="EB20" s="379" t="str">
        <f t="shared" si="108"/>
        <v/>
      </c>
      <c r="EC20" s="352" t="str">
        <f t="shared" si="109"/>
        <v>D</v>
      </c>
      <c r="ED20" s="352" t="str">
        <f t="shared" si="110"/>
        <v>D</v>
      </c>
      <c r="EE20" s="352" t="str">
        <f t="shared" si="111"/>
        <v/>
      </c>
      <c r="EF20" s="380" t="str">
        <f t="shared" si="112"/>
        <v/>
      </c>
      <c r="EG20" s="379" t="str">
        <f t="shared" si="113"/>
        <v/>
      </c>
      <c r="EH20" s="352" t="str">
        <f t="shared" si="114"/>
        <v>D</v>
      </c>
      <c r="EI20" s="352" t="str">
        <f t="shared" si="115"/>
        <v>D</v>
      </c>
      <c r="EJ20" s="352" t="str">
        <f t="shared" si="116"/>
        <v/>
      </c>
      <c r="EK20" s="352" t="str">
        <f t="shared" si="117"/>
        <v/>
      </c>
      <c r="EL20" s="379" t="str">
        <f t="shared" si="118"/>
        <v/>
      </c>
      <c r="EM20" s="352" t="str">
        <f t="shared" si="119"/>
        <v>D</v>
      </c>
      <c r="EN20" s="352" t="str">
        <f t="shared" si="120"/>
        <v>D</v>
      </c>
      <c r="EO20" s="352" t="str">
        <f t="shared" si="121"/>
        <v/>
      </c>
      <c r="EP20" s="352" t="str">
        <f t="shared" si="122"/>
        <v/>
      </c>
      <c r="EQ20" s="379" t="str">
        <f t="shared" si="123"/>
        <v/>
      </c>
      <c r="ER20" s="352" t="str">
        <f t="shared" si="124"/>
        <v>D</v>
      </c>
      <c r="ES20" s="352" t="str">
        <f t="shared" si="125"/>
        <v/>
      </c>
      <c r="ET20" s="352" t="str">
        <f t="shared" si="126"/>
        <v/>
      </c>
      <c r="EU20" s="352" t="str">
        <f t="shared" si="127"/>
        <v/>
      </c>
      <c r="EV20" s="379" t="str">
        <f t="shared" si="128"/>
        <v/>
      </c>
      <c r="EW20" s="379" t="str">
        <f t="shared" si="129"/>
        <v>D</v>
      </c>
      <c r="EX20" s="381" t="str">
        <f>IF('Student DATA Entry'!I17="","",'Student DATA Entry'!I17)</f>
        <v/>
      </c>
      <c r="EY20" s="382" t="str">
        <f>IF('Student DATA Entry'!J17="","",'Student DATA Entry'!J17)</f>
        <v/>
      </c>
      <c r="EZ20" s="368" t="str">
        <f t="shared" si="130"/>
        <v xml:space="preserve">      </v>
      </c>
      <c r="FA20" s="368" t="str">
        <f t="shared" si="131"/>
        <v xml:space="preserve">      </v>
      </c>
      <c r="FB20" s="368" t="str">
        <f t="shared" si="132"/>
        <v xml:space="preserve">      </v>
      </c>
      <c r="FC20" s="368" t="str">
        <f t="shared" si="133"/>
        <v xml:space="preserve">HINDI ENGLISH POLITICAL SCIENCE   HISTORY   GEOGRAPHY      </v>
      </c>
      <c r="FD20" s="368" t="str">
        <f t="shared" si="134"/>
        <v>Promoted to Class 12th</v>
      </c>
      <c r="FE20" s="479">
        <f t="shared" si="135"/>
        <v>415</v>
      </c>
      <c r="FF20" s="384">
        <f t="shared" si="136"/>
        <v>83</v>
      </c>
      <c r="FG20" s="481" t="str">
        <f t="shared" si="137"/>
        <v>I</v>
      </c>
      <c r="FH20" s="386">
        <f t="shared" si="138"/>
        <v>2.9999999999999964</v>
      </c>
      <c r="FI20" s="364" t="str">
        <f t="shared" si="139"/>
        <v/>
      </c>
    </row>
    <row r="21" spans="1:165" s="140" customFormat="1" ht="15.6" customHeight="1">
      <c r="A21" s="369">
        <v>16</v>
      </c>
      <c r="B21" s="370" t="str">
        <f>IF('Marks Entry'!B23="","",VALUE('Marks Entry'!B23))</f>
        <v/>
      </c>
      <c r="C21" s="371" t="str">
        <f>IF('Marks Entry'!C23="","",'Marks Entry'!C23)</f>
        <v/>
      </c>
      <c r="D21" s="372" t="str">
        <f>IF('Marks Entry'!D23="","",'Marks Entry'!D23)</f>
        <v/>
      </c>
      <c r="E21" s="373" t="str">
        <f>IF('Marks Entry'!E23="","",'Marks Entry'!E23)</f>
        <v/>
      </c>
      <c r="F21" s="373" t="str">
        <f>IF('Marks Entry'!F23="","",'Marks Entry'!F23)</f>
        <v/>
      </c>
      <c r="G21" s="373" t="str">
        <f>IF('Marks Entry'!G23="","",'Marks Entry'!G23)</f>
        <v/>
      </c>
      <c r="H21" s="352" t="str">
        <f>IF('Marks Entry'!H23="","",'Marks Entry'!H23)</f>
        <v/>
      </c>
      <c r="I21" s="352" t="str">
        <f>IF('Marks Entry'!I23="","",'Marks Entry'!I23)</f>
        <v/>
      </c>
      <c r="J21" s="352" t="str">
        <f>IF('Marks Entry'!J23="","",'Marks Entry'!J23)</f>
        <v/>
      </c>
      <c r="K21" s="352" t="str">
        <f>IF('Marks Entry'!K23="","",'Marks Entry'!K23)</f>
        <v/>
      </c>
      <c r="L21" s="352" t="str">
        <f>IF('Marks Entry'!L23="","",'Marks Entry'!L23)</f>
        <v/>
      </c>
      <c r="M21" s="353" t="str">
        <f t="shared" si="27"/>
        <v/>
      </c>
      <c r="N21" s="374" t="str">
        <f t="shared" si="28"/>
        <v/>
      </c>
      <c r="O21" s="352" t="str">
        <f>IF('Marks Entry'!M23="","",'Marks Entry'!M23)</f>
        <v/>
      </c>
      <c r="P21" s="374" t="str">
        <f t="shared" si="29"/>
        <v/>
      </c>
      <c r="Q21" s="371" t="str">
        <f>IF(AND($B21="NSO",$E21="",O21=""),"",IF(AND('Marks Entry'!N23="AB"),"AB",IF(AND('Marks Entry'!N23="ML"),"RE",IF('Marks Entry'!N23="","",ROUNDUP('Marks Entry'!N23*30/100,0)))))</f>
        <v/>
      </c>
      <c r="R21" s="375" t="str">
        <f t="shared" si="30"/>
        <v/>
      </c>
      <c r="S21" s="357">
        <f t="shared" si="31"/>
        <v>0</v>
      </c>
      <c r="T21" s="357">
        <f t="shared" si="32"/>
        <v>0</v>
      </c>
      <c r="U21" s="358" t="str">
        <f t="shared" si="33"/>
        <v/>
      </c>
      <c r="V21" s="357" t="str">
        <f t="shared" si="34"/>
        <v/>
      </c>
      <c r="W21" s="357" t="str">
        <f t="shared" si="35"/>
        <v/>
      </c>
      <c r="X21" s="357" t="str">
        <f t="shared" si="36"/>
        <v/>
      </c>
      <c r="Y21" s="352" t="str">
        <f>IF('Marks Entry'!O23="","",'Marks Entry'!O23)</f>
        <v/>
      </c>
      <c r="Z21" s="352" t="str">
        <f>IF('Marks Entry'!P23="","",'Marks Entry'!P23)</f>
        <v/>
      </c>
      <c r="AA21" s="352" t="str">
        <f>IF('Marks Entry'!Q23="","",'Marks Entry'!Q23)</f>
        <v/>
      </c>
      <c r="AB21" s="353" t="str">
        <f t="shared" si="37"/>
        <v/>
      </c>
      <c r="AC21" s="374" t="str">
        <f t="shared" si="38"/>
        <v/>
      </c>
      <c r="AD21" s="352" t="str">
        <f>IF('Marks Entry'!R23="","",'Marks Entry'!R23)</f>
        <v/>
      </c>
      <c r="AE21" s="374" t="str">
        <f t="shared" si="39"/>
        <v/>
      </c>
      <c r="AF21" s="371" t="str">
        <f>IF(AND($B21="NSO",$E21=""),"",IF(AND('Marks Entry'!S23="AB"),"AB",IF(AND('Marks Entry'!S23="ML"),"RE",IF('Marks Entry'!S23="","",ROUNDUP('Marks Entry'!S23*30/100,0)))))</f>
        <v/>
      </c>
      <c r="AG21" s="375" t="str">
        <f t="shared" si="40"/>
        <v/>
      </c>
      <c r="AH21" s="357">
        <f t="shared" si="41"/>
        <v>0</v>
      </c>
      <c r="AI21" s="357">
        <f t="shared" si="42"/>
        <v>0</v>
      </c>
      <c r="AJ21" s="358" t="str">
        <f t="shared" si="43"/>
        <v/>
      </c>
      <c r="AK21" s="357" t="str">
        <f t="shared" si="44"/>
        <v/>
      </c>
      <c r="AL21" s="357" t="str">
        <f t="shared" si="45"/>
        <v/>
      </c>
      <c r="AM21" s="357" t="str">
        <f t="shared" si="46"/>
        <v/>
      </c>
      <c r="AN21" s="359" t="str">
        <f>IF('Marks Entry'!T23="","",'Marks Entry'!T23)</f>
        <v/>
      </c>
      <c r="AO21" s="352" t="str">
        <f>IF('Marks Entry'!V23="","",'Marks Entry'!V23)</f>
        <v/>
      </c>
      <c r="AP21" s="352" t="str">
        <f>IF('Marks Entry'!W23="","",'Marks Entry'!W23)</f>
        <v/>
      </c>
      <c r="AQ21" s="352" t="str">
        <f>IF('Marks Entry'!X23="","",'Marks Entry'!X23)</f>
        <v/>
      </c>
      <c r="AR21" s="353" t="str">
        <f t="shared" si="47"/>
        <v/>
      </c>
      <c r="AS21" s="374" t="str">
        <f t="shared" si="48"/>
        <v/>
      </c>
      <c r="AT21" s="352" t="str">
        <f>IF('Marks Entry'!Y23="","",'Marks Entry'!Y23)</f>
        <v/>
      </c>
      <c r="AU21" s="352" t="str">
        <f>IF('Marks Entry'!Z23="","",'Marks Entry'!Z23)</f>
        <v/>
      </c>
      <c r="AV21" s="352" t="str">
        <f t="shared" si="49"/>
        <v/>
      </c>
      <c r="AW21" s="374" t="str">
        <f t="shared" si="50"/>
        <v/>
      </c>
      <c r="AX21" s="371" t="str">
        <f>IF(AND($B21="NSO",$E21=""),"",IF(AND('Marks Entry'!AA23="AB",'Marks Entry'!AB23="AB"),"AB",IF(AND('Marks Entry'!AA23="ML",'Marks Entry'!AB23="ML"),"RE",IF('Marks Entry'!AA23="","",ROUNDUP(('Marks Entry'!AA23+'Marks Entry'!AB23)*30/100,0)))))</f>
        <v/>
      </c>
      <c r="AY21" s="375" t="str">
        <f t="shared" si="51"/>
        <v/>
      </c>
      <c r="AZ21" s="357">
        <f t="shared" si="52"/>
        <v>0</v>
      </c>
      <c r="BA21" s="357">
        <f t="shared" si="53"/>
        <v>0</v>
      </c>
      <c r="BB21" s="358" t="str">
        <f t="shared" si="54"/>
        <v/>
      </c>
      <c r="BC21" s="357" t="str">
        <f t="shared" si="55"/>
        <v/>
      </c>
      <c r="BD21" s="357" t="str">
        <f t="shared" si="56"/>
        <v/>
      </c>
      <c r="BE21" s="357" t="str">
        <f t="shared" si="57"/>
        <v/>
      </c>
      <c r="BF21" s="359" t="str">
        <f>IF('Marks Entry'!AC23="","",'Marks Entry'!AC23)</f>
        <v/>
      </c>
      <c r="BG21" s="352" t="str">
        <f>IF('Marks Entry'!AE23="","",'Marks Entry'!AE23)</f>
        <v/>
      </c>
      <c r="BH21" s="352" t="str">
        <f>IF('Marks Entry'!AF23="","",'Marks Entry'!AF23)</f>
        <v/>
      </c>
      <c r="BI21" s="352" t="str">
        <f>IF('Marks Entry'!AG23="","",'Marks Entry'!AG23)</f>
        <v/>
      </c>
      <c r="BJ21" s="353" t="str">
        <f t="shared" si="58"/>
        <v/>
      </c>
      <c r="BK21" s="374" t="str">
        <f t="shared" si="59"/>
        <v/>
      </c>
      <c r="BL21" s="352" t="str">
        <f>IF('Marks Entry'!AH23="","",'Marks Entry'!AH23)</f>
        <v/>
      </c>
      <c r="BM21" s="352" t="str">
        <f>IF('Marks Entry'!AI23="","",'Marks Entry'!AI23)</f>
        <v/>
      </c>
      <c r="BN21" s="352" t="str">
        <f t="shared" si="60"/>
        <v/>
      </c>
      <c r="BO21" s="374" t="str">
        <f t="shared" si="61"/>
        <v/>
      </c>
      <c r="BP21" s="371" t="str">
        <f>IF(AND($B21="NSO",$E21=""),"",IF(AND('Marks Entry'!AJ23="AB",'Marks Entry'!AK23="AB"),"AB",IF(AND('Marks Entry'!AJ23="ML",'Marks Entry'!AK23="ML"),"RE",IF('Marks Entry'!AJ23="","",ROUNDUP(('Marks Entry'!AJ23+'Marks Entry'!AK23)*30/100,0)))))</f>
        <v/>
      </c>
      <c r="BQ21" s="375" t="str">
        <f t="shared" si="62"/>
        <v/>
      </c>
      <c r="BR21" s="357">
        <f t="shared" si="63"/>
        <v>0</v>
      </c>
      <c r="BS21" s="357">
        <f t="shared" si="64"/>
        <v>0</v>
      </c>
      <c r="BT21" s="358" t="str">
        <f t="shared" si="65"/>
        <v/>
      </c>
      <c r="BU21" s="357" t="str">
        <f t="shared" si="66"/>
        <v/>
      </c>
      <c r="BV21" s="357" t="str">
        <f t="shared" si="67"/>
        <v/>
      </c>
      <c r="BW21" s="357" t="str">
        <f t="shared" si="68"/>
        <v/>
      </c>
      <c r="BX21" s="359" t="str">
        <f>IF('Marks Entry'!AL23="","",'Marks Entry'!AL23)</f>
        <v/>
      </c>
      <c r="BY21" s="352" t="str">
        <f>IF('Marks Entry'!AN23="","",'Marks Entry'!AN23)</f>
        <v/>
      </c>
      <c r="BZ21" s="352" t="str">
        <f>IF('Marks Entry'!AO23="","",'Marks Entry'!AO23)</f>
        <v/>
      </c>
      <c r="CA21" s="352" t="str">
        <f>IF('Marks Entry'!AP23="","",'Marks Entry'!AP23)</f>
        <v/>
      </c>
      <c r="CB21" s="353" t="str">
        <f t="shared" si="69"/>
        <v/>
      </c>
      <c r="CC21" s="374" t="str">
        <f t="shared" si="70"/>
        <v/>
      </c>
      <c r="CD21" s="352" t="str">
        <f>IF('Marks Entry'!AQ23="","",'Marks Entry'!AQ23)</f>
        <v/>
      </c>
      <c r="CE21" s="352" t="str">
        <f>IF('Marks Entry'!AR23="","",'Marks Entry'!AR23)</f>
        <v/>
      </c>
      <c r="CF21" s="352" t="str">
        <f t="shared" si="71"/>
        <v/>
      </c>
      <c r="CG21" s="374" t="str">
        <f t="shared" si="72"/>
        <v/>
      </c>
      <c r="CH21" s="371" t="str">
        <f>IF(AND($B21="NSO",$E21=""),"",IF(AND('Marks Entry'!AS23="AB",'Marks Entry'!AT23="AB"),"AB",IF(AND('Marks Entry'!AS23="ML",'Marks Entry'!AT23="ML"),"RE",IF('Marks Entry'!AS23="","",ROUNDUP(('Marks Entry'!AS23+'Marks Entry'!AT23)*30/100,0)))))</f>
        <v/>
      </c>
      <c r="CI21" s="375" t="str">
        <f t="shared" si="73"/>
        <v/>
      </c>
      <c r="CJ21" s="357">
        <f t="shared" si="74"/>
        <v>0</v>
      </c>
      <c r="CK21" s="357">
        <f t="shared" si="75"/>
        <v>0</v>
      </c>
      <c r="CL21" s="358" t="str">
        <f t="shared" si="76"/>
        <v/>
      </c>
      <c r="CM21" s="357" t="str">
        <f t="shared" si="77"/>
        <v/>
      </c>
      <c r="CN21" s="357" t="str">
        <f t="shared" si="78"/>
        <v/>
      </c>
      <c r="CO21" s="357" t="str">
        <f t="shared" si="79"/>
        <v/>
      </c>
      <c r="CP21" s="359" t="str">
        <f>IF('Marks Entry'!AU23="","",'Marks Entry'!AU23)</f>
        <v/>
      </c>
      <c r="CQ21" s="352" t="str">
        <f>IF('Marks Entry'!AW23="","",'Marks Entry'!AW23)</f>
        <v/>
      </c>
      <c r="CR21" s="352" t="str">
        <f>IF('Marks Entry'!AX23="","",'Marks Entry'!AX23)</f>
        <v/>
      </c>
      <c r="CS21" s="352" t="str">
        <f>IF('Marks Entry'!AY23="","",'Marks Entry'!AY23)</f>
        <v/>
      </c>
      <c r="CT21" s="353" t="str">
        <f t="shared" si="80"/>
        <v/>
      </c>
      <c r="CU21" s="374" t="str">
        <f t="shared" si="81"/>
        <v/>
      </c>
      <c r="CV21" s="352" t="str">
        <f>IF('Marks Entry'!AZ23="","",'Marks Entry'!AZ23)</f>
        <v/>
      </c>
      <c r="CW21" s="352" t="str">
        <f>IF('Marks Entry'!BA23="","",'Marks Entry'!BA23)</f>
        <v/>
      </c>
      <c r="CX21" s="352" t="str">
        <f t="shared" si="82"/>
        <v/>
      </c>
      <c r="CY21" s="374" t="str">
        <f t="shared" si="83"/>
        <v/>
      </c>
      <c r="CZ21" s="371" t="str">
        <f>IF(AND($B21="NSO",$E21=""),"",IF(AND('Marks Entry'!BB23="AB",'Marks Entry'!BC23="AB"),"AB",IF(AND('Marks Entry'!BB23="ML",'Marks Entry'!BC23="ML"),"RE",IF('Marks Entry'!BB23="","",ROUNDUP(('Marks Entry'!BB23+'Marks Entry'!BC23)*30/100,0)))))</f>
        <v/>
      </c>
      <c r="DA21" s="375" t="str">
        <f t="shared" si="84"/>
        <v/>
      </c>
      <c r="DB21" s="357">
        <f t="shared" si="85"/>
        <v>0</v>
      </c>
      <c r="DC21" s="357">
        <f t="shared" si="86"/>
        <v>0</v>
      </c>
      <c r="DD21" s="358" t="str">
        <f t="shared" si="87"/>
        <v/>
      </c>
      <c r="DE21" s="357" t="str">
        <f t="shared" si="88"/>
        <v/>
      </c>
      <c r="DF21" s="357" t="str">
        <f t="shared" si="89"/>
        <v/>
      </c>
      <c r="DG21" s="357" t="str">
        <f t="shared" si="90"/>
        <v/>
      </c>
      <c r="DH21" s="357">
        <f t="shared" si="91"/>
        <v>0</v>
      </c>
      <c r="DI21" s="376" t="str">
        <f t="shared" si="92"/>
        <v/>
      </c>
      <c r="DJ21" s="376" t="str">
        <f t="shared" si="93"/>
        <v/>
      </c>
      <c r="DK21" s="376" t="str">
        <f t="shared" si="94"/>
        <v/>
      </c>
      <c r="DL21" s="376" t="str">
        <f t="shared" si="95"/>
        <v/>
      </c>
      <c r="DM21" s="376" t="str">
        <f t="shared" si="96"/>
        <v/>
      </c>
      <c r="DN21" s="376" t="str">
        <f t="shared" si="97"/>
        <v/>
      </c>
      <c r="DO21" s="361">
        <f t="shared" si="98"/>
        <v>0</v>
      </c>
      <c r="DP21" s="361">
        <f t="shared" si="99"/>
        <v>0</v>
      </c>
      <c r="DQ21" s="361">
        <f t="shared" si="100"/>
        <v>0</v>
      </c>
      <c r="DR21" s="361">
        <f t="shared" si="101"/>
        <v>0</v>
      </c>
      <c r="DS21" s="361">
        <f t="shared" si="102"/>
        <v>0</v>
      </c>
      <c r="DT21" s="377" t="str">
        <f t="shared" si="103"/>
        <v/>
      </c>
      <c r="DU21" s="480" t="str">
        <f>IF('Marks Entry'!BD23="","",'Marks Entry'!BD23)</f>
        <v/>
      </c>
      <c r="DV21" s="480" t="str">
        <f>IF('Marks Entry'!BE23="","",'Marks Entry'!BE23)</f>
        <v/>
      </c>
      <c r="DW21" s="480" t="str">
        <f>IF('Marks Entry'!BF23="","",'Marks Entry'!BF23)</f>
        <v/>
      </c>
      <c r="DX21" s="378" t="str">
        <f t="shared" si="104"/>
        <v/>
      </c>
      <c r="DY21" s="352" t="str">
        <f t="shared" si="105"/>
        <v/>
      </c>
      <c r="DZ21" s="379" t="str">
        <f t="shared" si="106"/>
        <v/>
      </c>
      <c r="EA21" s="352" t="str">
        <f t="shared" si="107"/>
        <v/>
      </c>
      <c r="EB21" s="379" t="str">
        <f t="shared" si="108"/>
        <v/>
      </c>
      <c r="EC21" s="352" t="str">
        <f t="shared" si="109"/>
        <v/>
      </c>
      <c r="ED21" s="352" t="str">
        <f t="shared" si="110"/>
        <v/>
      </c>
      <c r="EE21" s="352" t="str">
        <f t="shared" si="111"/>
        <v/>
      </c>
      <c r="EF21" s="380" t="str">
        <f t="shared" si="112"/>
        <v/>
      </c>
      <c r="EG21" s="379" t="str">
        <f t="shared" si="113"/>
        <v/>
      </c>
      <c r="EH21" s="352" t="str">
        <f t="shared" si="114"/>
        <v/>
      </c>
      <c r="EI21" s="352" t="str">
        <f t="shared" si="115"/>
        <v/>
      </c>
      <c r="EJ21" s="352" t="str">
        <f t="shared" si="116"/>
        <v/>
      </c>
      <c r="EK21" s="352" t="str">
        <f t="shared" si="117"/>
        <v/>
      </c>
      <c r="EL21" s="379" t="str">
        <f t="shared" si="118"/>
        <v/>
      </c>
      <c r="EM21" s="352" t="str">
        <f t="shared" si="119"/>
        <v/>
      </c>
      <c r="EN21" s="352" t="str">
        <f t="shared" si="120"/>
        <v/>
      </c>
      <c r="EO21" s="352" t="str">
        <f t="shared" si="121"/>
        <v/>
      </c>
      <c r="EP21" s="352" t="str">
        <f t="shared" si="122"/>
        <v/>
      </c>
      <c r="EQ21" s="379" t="str">
        <f t="shared" si="123"/>
        <v/>
      </c>
      <c r="ER21" s="352" t="str">
        <f t="shared" si="124"/>
        <v/>
      </c>
      <c r="ES21" s="352" t="str">
        <f t="shared" si="125"/>
        <v/>
      </c>
      <c r="ET21" s="352" t="str">
        <f t="shared" si="126"/>
        <v/>
      </c>
      <c r="EU21" s="352" t="str">
        <f t="shared" si="127"/>
        <v/>
      </c>
      <c r="EV21" s="379" t="str">
        <f t="shared" si="128"/>
        <v/>
      </c>
      <c r="EW21" s="379" t="str">
        <f t="shared" si="129"/>
        <v/>
      </c>
      <c r="EX21" s="381" t="str">
        <f>IF('Student DATA Entry'!I18="","",'Student DATA Entry'!I18)</f>
        <v/>
      </c>
      <c r="EY21" s="382" t="str">
        <f>IF('Student DATA Entry'!J18="","",'Student DATA Entry'!J18)</f>
        <v/>
      </c>
      <c r="EZ21" s="368" t="str">
        <f t="shared" si="130"/>
        <v xml:space="preserve">      </v>
      </c>
      <c r="FA21" s="368" t="str">
        <f t="shared" si="131"/>
        <v xml:space="preserve">      </v>
      </c>
      <c r="FB21" s="368" t="str">
        <f t="shared" si="132"/>
        <v xml:space="preserve">      </v>
      </c>
      <c r="FC21" s="368" t="str">
        <f t="shared" si="133"/>
        <v xml:space="preserve">              </v>
      </c>
      <c r="FD21" s="368" t="str">
        <f t="shared" si="134"/>
        <v xml:space="preserve"> </v>
      </c>
      <c r="FE21" s="479" t="str">
        <f t="shared" si="135"/>
        <v/>
      </c>
      <c r="FF21" s="384" t="str">
        <f t="shared" si="136"/>
        <v/>
      </c>
      <c r="FG21" s="481" t="str">
        <f t="shared" si="137"/>
        <v/>
      </c>
      <c r="FH21" s="386" t="str">
        <f t="shared" si="138"/>
        <v/>
      </c>
      <c r="FI21" s="364" t="str">
        <f t="shared" si="139"/>
        <v/>
      </c>
    </row>
    <row r="22" spans="1:165" s="140" customFormat="1" ht="15.6" customHeight="1">
      <c r="A22" s="369">
        <v>17</v>
      </c>
      <c r="B22" s="370" t="str">
        <f>IF('Marks Entry'!B24="","",VALUE('Marks Entry'!B24))</f>
        <v/>
      </c>
      <c r="C22" s="371" t="str">
        <f>IF('Marks Entry'!C24="","",'Marks Entry'!C24)</f>
        <v/>
      </c>
      <c r="D22" s="372" t="str">
        <f>IF('Marks Entry'!D24="","",'Marks Entry'!D24)</f>
        <v/>
      </c>
      <c r="E22" s="373" t="str">
        <f>IF('Marks Entry'!E24="","",'Marks Entry'!E24)</f>
        <v/>
      </c>
      <c r="F22" s="373" t="str">
        <f>IF('Marks Entry'!F24="","",'Marks Entry'!F24)</f>
        <v/>
      </c>
      <c r="G22" s="373" t="str">
        <f>IF('Marks Entry'!G24="","",'Marks Entry'!G24)</f>
        <v/>
      </c>
      <c r="H22" s="352" t="str">
        <f>IF('Marks Entry'!H24="","",'Marks Entry'!H24)</f>
        <v/>
      </c>
      <c r="I22" s="352" t="str">
        <f>IF('Marks Entry'!I24="","",'Marks Entry'!I24)</f>
        <v/>
      </c>
      <c r="J22" s="352" t="str">
        <f>IF('Marks Entry'!J24="","",'Marks Entry'!J24)</f>
        <v/>
      </c>
      <c r="K22" s="352" t="str">
        <f>IF('Marks Entry'!K24="","",'Marks Entry'!K24)</f>
        <v/>
      </c>
      <c r="L22" s="352" t="str">
        <f>IF('Marks Entry'!L24="","",'Marks Entry'!L24)</f>
        <v/>
      </c>
      <c r="M22" s="353" t="str">
        <f t="shared" si="27"/>
        <v/>
      </c>
      <c r="N22" s="374" t="str">
        <f t="shared" si="28"/>
        <v/>
      </c>
      <c r="O22" s="352" t="str">
        <f>IF('Marks Entry'!M24="","",'Marks Entry'!M24)</f>
        <v/>
      </c>
      <c r="P22" s="374" t="str">
        <f t="shared" si="29"/>
        <v/>
      </c>
      <c r="Q22" s="371" t="str">
        <f>IF(AND($B22="NSO",$E22="",O22=""),"",IF(AND('Marks Entry'!N24="AB"),"AB",IF(AND('Marks Entry'!N24="ML"),"RE",IF('Marks Entry'!N24="","",ROUNDUP('Marks Entry'!N24*30/100,0)))))</f>
        <v/>
      </c>
      <c r="R22" s="375" t="str">
        <f t="shared" si="30"/>
        <v/>
      </c>
      <c r="S22" s="357">
        <f t="shared" si="31"/>
        <v>0</v>
      </c>
      <c r="T22" s="357">
        <f t="shared" si="32"/>
        <v>0</v>
      </c>
      <c r="U22" s="358" t="str">
        <f t="shared" si="33"/>
        <v/>
      </c>
      <c r="V22" s="357" t="str">
        <f t="shared" si="34"/>
        <v/>
      </c>
      <c r="W22" s="357" t="str">
        <f t="shared" si="35"/>
        <v/>
      </c>
      <c r="X22" s="357" t="str">
        <f t="shared" si="36"/>
        <v/>
      </c>
      <c r="Y22" s="352" t="str">
        <f>IF('Marks Entry'!O24="","",'Marks Entry'!O24)</f>
        <v/>
      </c>
      <c r="Z22" s="352" t="str">
        <f>IF('Marks Entry'!P24="","",'Marks Entry'!P24)</f>
        <v/>
      </c>
      <c r="AA22" s="352" t="str">
        <f>IF('Marks Entry'!Q24="","",'Marks Entry'!Q24)</f>
        <v/>
      </c>
      <c r="AB22" s="353" t="str">
        <f t="shared" si="37"/>
        <v/>
      </c>
      <c r="AC22" s="374" t="str">
        <f t="shared" si="38"/>
        <v/>
      </c>
      <c r="AD22" s="352" t="str">
        <f>IF('Marks Entry'!R24="","",'Marks Entry'!R24)</f>
        <v/>
      </c>
      <c r="AE22" s="374" t="str">
        <f t="shared" si="39"/>
        <v/>
      </c>
      <c r="AF22" s="371" t="str">
        <f>IF(AND($B22="NSO",$E22=""),"",IF(AND('Marks Entry'!S24="AB"),"AB",IF(AND('Marks Entry'!S24="ML"),"RE",IF('Marks Entry'!S24="","",ROUNDUP('Marks Entry'!S24*30/100,0)))))</f>
        <v/>
      </c>
      <c r="AG22" s="375" t="str">
        <f t="shared" si="40"/>
        <v/>
      </c>
      <c r="AH22" s="357">
        <f t="shared" si="41"/>
        <v>0</v>
      </c>
      <c r="AI22" s="357">
        <f t="shared" si="42"/>
        <v>0</v>
      </c>
      <c r="AJ22" s="358" t="str">
        <f t="shared" si="43"/>
        <v/>
      </c>
      <c r="AK22" s="357" t="str">
        <f t="shared" si="44"/>
        <v/>
      </c>
      <c r="AL22" s="357" t="str">
        <f t="shared" si="45"/>
        <v/>
      </c>
      <c r="AM22" s="357" t="str">
        <f t="shared" si="46"/>
        <v/>
      </c>
      <c r="AN22" s="359" t="str">
        <f>IF('Marks Entry'!T24="","",'Marks Entry'!T24)</f>
        <v/>
      </c>
      <c r="AO22" s="352" t="str">
        <f>IF('Marks Entry'!V24="","",'Marks Entry'!V24)</f>
        <v/>
      </c>
      <c r="AP22" s="352" t="str">
        <f>IF('Marks Entry'!W24="","",'Marks Entry'!W24)</f>
        <v/>
      </c>
      <c r="AQ22" s="352" t="str">
        <f>IF('Marks Entry'!X24="","",'Marks Entry'!X24)</f>
        <v/>
      </c>
      <c r="AR22" s="353" t="str">
        <f t="shared" si="47"/>
        <v/>
      </c>
      <c r="AS22" s="374" t="str">
        <f t="shared" si="48"/>
        <v/>
      </c>
      <c r="AT22" s="352" t="str">
        <f>IF('Marks Entry'!Y24="","",'Marks Entry'!Y24)</f>
        <v/>
      </c>
      <c r="AU22" s="352" t="str">
        <f>IF('Marks Entry'!Z24="","",'Marks Entry'!Z24)</f>
        <v/>
      </c>
      <c r="AV22" s="352" t="str">
        <f t="shared" si="49"/>
        <v/>
      </c>
      <c r="AW22" s="374" t="str">
        <f t="shared" si="50"/>
        <v/>
      </c>
      <c r="AX22" s="371" t="str">
        <f>IF(AND($B22="NSO",$E22=""),"",IF(AND('Marks Entry'!AA24="AB",'Marks Entry'!AB24="AB"),"AB",IF(AND('Marks Entry'!AA24="ML",'Marks Entry'!AB24="ML"),"RE",IF('Marks Entry'!AA24="","",ROUNDUP(('Marks Entry'!AA24+'Marks Entry'!AB24)*30/100,0)))))</f>
        <v/>
      </c>
      <c r="AY22" s="375" t="str">
        <f t="shared" si="51"/>
        <v/>
      </c>
      <c r="AZ22" s="357">
        <f t="shared" si="52"/>
        <v>0</v>
      </c>
      <c r="BA22" s="357">
        <f t="shared" si="53"/>
        <v>0</v>
      </c>
      <c r="BB22" s="358" t="str">
        <f t="shared" si="54"/>
        <v/>
      </c>
      <c r="BC22" s="357" t="str">
        <f t="shared" si="55"/>
        <v/>
      </c>
      <c r="BD22" s="357" t="str">
        <f t="shared" si="56"/>
        <v/>
      </c>
      <c r="BE22" s="357" t="str">
        <f t="shared" si="57"/>
        <v/>
      </c>
      <c r="BF22" s="359" t="str">
        <f>IF('Marks Entry'!AC24="","",'Marks Entry'!AC24)</f>
        <v/>
      </c>
      <c r="BG22" s="352" t="str">
        <f>IF('Marks Entry'!AE24="","",'Marks Entry'!AE24)</f>
        <v/>
      </c>
      <c r="BH22" s="352" t="str">
        <f>IF('Marks Entry'!AF24="","",'Marks Entry'!AF24)</f>
        <v/>
      </c>
      <c r="BI22" s="352" t="str">
        <f>IF('Marks Entry'!AG24="","",'Marks Entry'!AG24)</f>
        <v/>
      </c>
      <c r="BJ22" s="353" t="str">
        <f t="shared" si="58"/>
        <v/>
      </c>
      <c r="BK22" s="374" t="str">
        <f t="shared" si="59"/>
        <v/>
      </c>
      <c r="BL22" s="352" t="str">
        <f>IF('Marks Entry'!AH24="","",'Marks Entry'!AH24)</f>
        <v/>
      </c>
      <c r="BM22" s="352" t="str">
        <f>IF('Marks Entry'!AI24="","",'Marks Entry'!AI24)</f>
        <v/>
      </c>
      <c r="BN22" s="352" t="str">
        <f t="shared" si="60"/>
        <v/>
      </c>
      <c r="BO22" s="374" t="str">
        <f t="shared" si="61"/>
        <v/>
      </c>
      <c r="BP22" s="371" t="str">
        <f>IF(AND($B22="NSO",$E22=""),"",IF(AND('Marks Entry'!AJ24="AB",'Marks Entry'!AK24="AB"),"AB",IF(AND('Marks Entry'!AJ24="ML",'Marks Entry'!AK24="ML"),"RE",IF('Marks Entry'!AJ24="","",ROUNDUP(('Marks Entry'!AJ24+'Marks Entry'!AK24)*30/100,0)))))</f>
        <v/>
      </c>
      <c r="BQ22" s="375" t="str">
        <f t="shared" si="62"/>
        <v/>
      </c>
      <c r="BR22" s="357">
        <f t="shared" si="63"/>
        <v>0</v>
      </c>
      <c r="BS22" s="357">
        <f t="shared" si="64"/>
        <v>0</v>
      </c>
      <c r="BT22" s="358" t="str">
        <f t="shared" si="65"/>
        <v/>
      </c>
      <c r="BU22" s="357" t="str">
        <f t="shared" si="66"/>
        <v/>
      </c>
      <c r="BV22" s="357" t="str">
        <f t="shared" si="67"/>
        <v/>
      </c>
      <c r="BW22" s="357" t="str">
        <f t="shared" si="68"/>
        <v/>
      </c>
      <c r="BX22" s="359" t="str">
        <f>IF('Marks Entry'!AL24="","",'Marks Entry'!AL24)</f>
        <v/>
      </c>
      <c r="BY22" s="352" t="str">
        <f>IF('Marks Entry'!AN24="","",'Marks Entry'!AN24)</f>
        <v/>
      </c>
      <c r="BZ22" s="352" t="str">
        <f>IF('Marks Entry'!AO24="","",'Marks Entry'!AO24)</f>
        <v/>
      </c>
      <c r="CA22" s="352" t="str">
        <f>IF('Marks Entry'!AP24="","",'Marks Entry'!AP24)</f>
        <v/>
      </c>
      <c r="CB22" s="353" t="str">
        <f t="shared" si="69"/>
        <v/>
      </c>
      <c r="CC22" s="374" t="str">
        <f t="shared" si="70"/>
        <v/>
      </c>
      <c r="CD22" s="352" t="str">
        <f>IF('Marks Entry'!AQ24="","",'Marks Entry'!AQ24)</f>
        <v/>
      </c>
      <c r="CE22" s="352" t="str">
        <f>IF('Marks Entry'!AR24="","",'Marks Entry'!AR24)</f>
        <v/>
      </c>
      <c r="CF22" s="352" t="str">
        <f t="shared" si="71"/>
        <v/>
      </c>
      <c r="CG22" s="374" t="str">
        <f t="shared" si="72"/>
        <v/>
      </c>
      <c r="CH22" s="371" t="str">
        <f>IF(AND($B22="NSO",$E22=""),"",IF(AND('Marks Entry'!AS24="AB",'Marks Entry'!AT24="AB"),"AB",IF(AND('Marks Entry'!AS24="ML",'Marks Entry'!AT24="ML"),"RE",IF('Marks Entry'!AS24="","",ROUNDUP(('Marks Entry'!AS24+'Marks Entry'!AT24)*30/100,0)))))</f>
        <v/>
      </c>
      <c r="CI22" s="375" t="str">
        <f t="shared" si="73"/>
        <v/>
      </c>
      <c r="CJ22" s="357">
        <f t="shared" si="74"/>
        <v>0</v>
      </c>
      <c r="CK22" s="357">
        <f t="shared" si="75"/>
        <v>0</v>
      </c>
      <c r="CL22" s="358" t="str">
        <f t="shared" si="76"/>
        <v/>
      </c>
      <c r="CM22" s="357" t="str">
        <f t="shared" si="77"/>
        <v/>
      </c>
      <c r="CN22" s="357" t="str">
        <f t="shared" si="78"/>
        <v/>
      </c>
      <c r="CO22" s="357" t="str">
        <f t="shared" si="79"/>
        <v/>
      </c>
      <c r="CP22" s="359" t="str">
        <f>IF('Marks Entry'!AU24="","",'Marks Entry'!AU24)</f>
        <v/>
      </c>
      <c r="CQ22" s="352" t="str">
        <f>IF('Marks Entry'!AW24="","",'Marks Entry'!AW24)</f>
        <v/>
      </c>
      <c r="CR22" s="352" t="str">
        <f>IF('Marks Entry'!AX24="","",'Marks Entry'!AX24)</f>
        <v/>
      </c>
      <c r="CS22" s="352" t="str">
        <f>IF('Marks Entry'!AY24="","",'Marks Entry'!AY24)</f>
        <v/>
      </c>
      <c r="CT22" s="353" t="str">
        <f t="shared" si="80"/>
        <v/>
      </c>
      <c r="CU22" s="374" t="str">
        <f t="shared" si="81"/>
        <v/>
      </c>
      <c r="CV22" s="352" t="str">
        <f>IF('Marks Entry'!AZ24="","",'Marks Entry'!AZ24)</f>
        <v/>
      </c>
      <c r="CW22" s="352" t="str">
        <f>IF('Marks Entry'!BA24="","",'Marks Entry'!BA24)</f>
        <v/>
      </c>
      <c r="CX22" s="352" t="str">
        <f t="shared" si="82"/>
        <v/>
      </c>
      <c r="CY22" s="374" t="str">
        <f t="shared" si="83"/>
        <v/>
      </c>
      <c r="CZ22" s="371" t="str">
        <f>IF(AND($B22="NSO",$E22=""),"",IF(AND('Marks Entry'!BB24="AB",'Marks Entry'!BC24="AB"),"AB",IF(AND('Marks Entry'!BB24="ML",'Marks Entry'!BC24="ML"),"RE",IF('Marks Entry'!BB24="","",ROUNDUP(('Marks Entry'!BB24+'Marks Entry'!BC24)*30/100,0)))))</f>
        <v/>
      </c>
      <c r="DA22" s="375" t="str">
        <f t="shared" si="84"/>
        <v/>
      </c>
      <c r="DB22" s="357">
        <f t="shared" si="85"/>
        <v>0</v>
      </c>
      <c r="DC22" s="357">
        <f t="shared" si="86"/>
        <v>0</v>
      </c>
      <c r="DD22" s="358" t="str">
        <f t="shared" si="87"/>
        <v/>
      </c>
      <c r="DE22" s="357" t="str">
        <f t="shared" si="88"/>
        <v/>
      </c>
      <c r="DF22" s="357" t="str">
        <f t="shared" si="89"/>
        <v/>
      </c>
      <c r="DG22" s="357" t="str">
        <f t="shared" si="90"/>
        <v/>
      </c>
      <c r="DH22" s="357">
        <f t="shared" si="91"/>
        <v>0</v>
      </c>
      <c r="DI22" s="376" t="str">
        <f t="shared" si="92"/>
        <v/>
      </c>
      <c r="DJ22" s="376" t="str">
        <f t="shared" si="93"/>
        <v/>
      </c>
      <c r="DK22" s="376" t="str">
        <f t="shared" si="94"/>
        <v/>
      </c>
      <c r="DL22" s="376" t="str">
        <f t="shared" si="95"/>
        <v/>
      </c>
      <c r="DM22" s="376" t="str">
        <f t="shared" si="96"/>
        <v/>
      </c>
      <c r="DN22" s="376" t="str">
        <f t="shared" si="97"/>
        <v/>
      </c>
      <c r="DO22" s="361">
        <f t="shared" si="98"/>
        <v>0</v>
      </c>
      <c r="DP22" s="361">
        <f t="shared" si="99"/>
        <v>0</v>
      </c>
      <c r="DQ22" s="361">
        <f t="shared" si="100"/>
        <v>0</v>
      </c>
      <c r="DR22" s="361">
        <f t="shared" si="101"/>
        <v>0</v>
      </c>
      <c r="DS22" s="361">
        <f t="shared" si="102"/>
        <v>0</v>
      </c>
      <c r="DT22" s="377" t="str">
        <f t="shared" si="103"/>
        <v/>
      </c>
      <c r="DU22" s="480" t="str">
        <f>IF('Marks Entry'!BD24="","",'Marks Entry'!BD24)</f>
        <v/>
      </c>
      <c r="DV22" s="480" t="str">
        <f>IF('Marks Entry'!BE24="","",'Marks Entry'!BE24)</f>
        <v/>
      </c>
      <c r="DW22" s="480" t="str">
        <f>IF('Marks Entry'!BF24="","",'Marks Entry'!BF24)</f>
        <v/>
      </c>
      <c r="DX22" s="378" t="str">
        <f t="shared" si="104"/>
        <v/>
      </c>
      <c r="DY22" s="352" t="str">
        <f t="shared" si="105"/>
        <v/>
      </c>
      <c r="DZ22" s="379" t="str">
        <f t="shared" si="106"/>
        <v/>
      </c>
      <c r="EA22" s="352" t="str">
        <f t="shared" si="107"/>
        <v/>
      </c>
      <c r="EB22" s="379" t="str">
        <f t="shared" si="108"/>
        <v/>
      </c>
      <c r="EC22" s="352" t="str">
        <f t="shared" si="109"/>
        <v/>
      </c>
      <c r="ED22" s="352" t="str">
        <f t="shared" si="110"/>
        <v/>
      </c>
      <c r="EE22" s="352" t="str">
        <f t="shared" si="111"/>
        <v/>
      </c>
      <c r="EF22" s="380" t="str">
        <f t="shared" si="112"/>
        <v/>
      </c>
      <c r="EG22" s="379" t="str">
        <f t="shared" si="113"/>
        <v/>
      </c>
      <c r="EH22" s="352" t="str">
        <f t="shared" si="114"/>
        <v/>
      </c>
      <c r="EI22" s="352" t="str">
        <f t="shared" si="115"/>
        <v/>
      </c>
      <c r="EJ22" s="352" t="str">
        <f t="shared" si="116"/>
        <v/>
      </c>
      <c r="EK22" s="352" t="str">
        <f t="shared" si="117"/>
        <v/>
      </c>
      <c r="EL22" s="379" t="str">
        <f t="shared" si="118"/>
        <v/>
      </c>
      <c r="EM22" s="352" t="str">
        <f t="shared" si="119"/>
        <v/>
      </c>
      <c r="EN22" s="352" t="str">
        <f t="shared" si="120"/>
        <v/>
      </c>
      <c r="EO22" s="352" t="str">
        <f t="shared" si="121"/>
        <v/>
      </c>
      <c r="EP22" s="352" t="str">
        <f t="shared" si="122"/>
        <v/>
      </c>
      <c r="EQ22" s="379" t="str">
        <f t="shared" si="123"/>
        <v/>
      </c>
      <c r="ER22" s="352" t="str">
        <f t="shared" si="124"/>
        <v/>
      </c>
      <c r="ES22" s="352" t="str">
        <f t="shared" si="125"/>
        <v/>
      </c>
      <c r="ET22" s="352" t="str">
        <f t="shared" si="126"/>
        <v/>
      </c>
      <c r="EU22" s="352" t="str">
        <f t="shared" si="127"/>
        <v/>
      </c>
      <c r="EV22" s="379" t="str">
        <f t="shared" si="128"/>
        <v/>
      </c>
      <c r="EW22" s="379" t="str">
        <f t="shared" si="129"/>
        <v/>
      </c>
      <c r="EX22" s="381" t="str">
        <f>IF('Student DATA Entry'!I19="","",'Student DATA Entry'!I19)</f>
        <v/>
      </c>
      <c r="EY22" s="382" t="str">
        <f>IF('Student DATA Entry'!J19="","",'Student DATA Entry'!J19)</f>
        <v/>
      </c>
      <c r="EZ22" s="368" t="str">
        <f t="shared" si="130"/>
        <v xml:space="preserve">      </v>
      </c>
      <c r="FA22" s="368" t="str">
        <f t="shared" si="131"/>
        <v xml:space="preserve">      </v>
      </c>
      <c r="FB22" s="368" t="str">
        <f t="shared" si="132"/>
        <v xml:space="preserve">      </v>
      </c>
      <c r="FC22" s="368" t="str">
        <f t="shared" si="133"/>
        <v xml:space="preserve">              </v>
      </c>
      <c r="FD22" s="368" t="str">
        <f t="shared" si="134"/>
        <v xml:space="preserve"> </v>
      </c>
      <c r="FE22" s="479" t="str">
        <f t="shared" si="135"/>
        <v/>
      </c>
      <c r="FF22" s="384" t="str">
        <f t="shared" si="136"/>
        <v/>
      </c>
      <c r="FG22" s="481" t="str">
        <f t="shared" si="137"/>
        <v/>
      </c>
      <c r="FH22" s="386" t="str">
        <f t="shared" si="138"/>
        <v/>
      </c>
      <c r="FI22" s="364" t="str">
        <f t="shared" si="139"/>
        <v/>
      </c>
    </row>
    <row r="23" spans="1:165" s="140" customFormat="1" ht="15.6" customHeight="1">
      <c r="A23" s="369">
        <v>18</v>
      </c>
      <c r="B23" s="370" t="str">
        <f>IF('Marks Entry'!B25="","",VALUE('Marks Entry'!B25))</f>
        <v/>
      </c>
      <c r="C23" s="371" t="str">
        <f>IF('Marks Entry'!C25="","",'Marks Entry'!C25)</f>
        <v/>
      </c>
      <c r="D23" s="372" t="str">
        <f>IF('Marks Entry'!D25="","",'Marks Entry'!D25)</f>
        <v/>
      </c>
      <c r="E23" s="373" t="str">
        <f>IF('Marks Entry'!E25="","",'Marks Entry'!E25)</f>
        <v/>
      </c>
      <c r="F23" s="373" t="str">
        <f>IF('Marks Entry'!F25="","",'Marks Entry'!F25)</f>
        <v/>
      </c>
      <c r="G23" s="373" t="str">
        <f>IF('Marks Entry'!G25="","",'Marks Entry'!G25)</f>
        <v/>
      </c>
      <c r="H23" s="352" t="str">
        <f>IF('Marks Entry'!H25="","",'Marks Entry'!H25)</f>
        <v/>
      </c>
      <c r="I23" s="352" t="str">
        <f>IF('Marks Entry'!I25="","",'Marks Entry'!I25)</f>
        <v/>
      </c>
      <c r="J23" s="352" t="str">
        <f>IF('Marks Entry'!J25="","",'Marks Entry'!J25)</f>
        <v/>
      </c>
      <c r="K23" s="352" t="str">
        <f>IF('Marks Entry'!K25="","",'Marks Entry'!K25)</f>
        <v/>
      </c>
      <c r="L23" s="352" t="str">
        <f>IF('Marks Entry'!L25="","",'Marks Entry'!L25)</f>
        <v/>
      </c>
      <c r="M23" s="353" t="str">
        <f t="shared" si="27"/>
        <v/>
      </c>
      <c r="N23" s="374" t="str">
        <f t="shared" si="28"/>
        <v/>
      </c>
      <c r="O23" s="352" t="str">
        <f>IF('Marks Entry'!M25="","",'Marks Entry'!M25)</f>
        <v/>
      </c>
      <c r="P23" s="374" t="str">
        <f t="shared" si="29"/>
        <v/>
      </c>
      <c r="Q23" s="371" t="str">
        <f>IF(AND($B23="NSO",$E23="",O23=""),"",IF(AND('Marks Entry'!N25="AB"),"AB",IF(AND('Marks Entry'!N25="ML"),"RE",IF('Marks Entry'!N25="","",ROUNDUP('Marks Entry'!N25*30/100,0)))))</f>
        <v/>
      </c>
      <c r="R23" s="375" t="str">
        <f t="shared" si="30"/>
        <v/>
      </c>
      <c r="S23" s="357">
        <f t="shared" si="31"/>
        <v>0</v>
      </c>
      <c r="T23" s="357">
        <f t="shared" si="32"/>
        <v>0</v>
      </c>
      <c r="U23" s="358" t="str">
        <f t="shared" si="33"/>
        <v/>
      </c>
      <c r="V23" s="357" t="str">
        <f t="shared" si="34"/>
        <v/>
      </c>
      <c r="W23" s="357" t="str">
        <f t="shared" si="35"/>
        <v/>
      </c>
      <c r="X23" s="357" t="str">
        <f t="shared" si="36"/>
        <v/>
      </c>
      <c r="Y23" s="352" t="str">
        <f>IF('Marks Entry'!O25="","",'Marks Entry'!O25)</f>
        <v/>
      </c>
      <c r="Z23" s="352" t="str">
        <f>IF('Marks Entry'!P25="","",'Marks Entry'!P25)</f>
        <v/>
      </c>
      <c r="AA23" s="352" t="str">
        <f>IF('Marks Entry'!Q25="","",'Marks Entry'!Q25)</f>
        <v/>
      </c>
      <c r="AB23" s="353" t="str">
        <f t="shared" si="37"/>
        <v/>
      </c>
      <c r="AC23" s="374" t="str">
        <f t="shared" si="38"/>
        <v/>
      </c>
      <c r="AD23" s="352" t="str">
        <f>IF('Marks Entry'!R25="","",'Marks Entry'!R25)</f>
        <v/>
      </c>
      <c r="AE23" s="374" t="str">
        <f t="shared" si="39"/>
        <v/>
      </c>
      <c r="AF23" s="371" t="str">
        <f>IF(AND($B23="NSO",$E23=""),"",IF(AND('Marks Entry'!S25="AB"),"AB",IF(AND('Marks Entry'!S25="ML"),"RE",IF('Marks Entry'!S25="","",ROUNDUP('Marks Entry'!S25*30/100,0)))))</f>
        <v/>
      </c>
      <c r="AG23" s="375" t="str">
        <f t="shared" si="40"/>
        <v/>
      </c>
      <c r="AH23" s="357">
        <f t="shared" si="41"/>
        <v>0</v>
      </c>
      <c r="AI23" s="357">
        <f t="shared" si="42"/>
        <v>0</v>
      </c>
      <c r="AJ23" s="358" t="str">
        <f t="shared" si="43"/>
        <v/>
      </c>
      <c r="AK23" s="357" t="str">
        <f t="shared" si="44"/>
        <v/>
      </c>
      <c r="AL23" s="357" t="str">
        <f t="shared" si="45"/>
        <v/>
      </c>
      <c r="AM23" s="357" t="str">
        <f t="shared" si="46"/>
        <v/>
      </c>
      <c r="AN23" s="359" t="str">
        <f>IF('Marks Entry'!T25="","",'Marks Entry'!T25)</f>
        <v/>
      </c>
      <c r="AO23" s="352" t="str">
        <f>IF('Marks Entry'!V25="","",'Marks Entry'!V25)</f>
        <v/>
      </c>
      <c r="AP23" s="352" t="str">
        <f>IF('Marks Entry'!W25="","",'Marks Entry'!W25)</f>
        <v/>
      </c>
      <c r="AQ23" s="352" t="str">
        <f>IF('Marks Entry'!X25="","",'Marks Entry'!X25)</f>
        <v/>
      </c>
      <c r="AR23" s="353" t="str">
        <f t="shared" si="47"/>
        <v/>
      </c>
      <c r="AS23" s="374" t="str">
        <f t="shared" si="48"/>
        <v/>
      </c>
      <c r="AT23" s="352" t="str">
        <f>IF('Marks Entry'!Y25="","",'Marks Entry'!Y25)</f>
        <v/>
      </c>
      <c r="AU23" s="352" t="str">
        <f>IF('Marks Entry'!Z25="","",'Marks Entry'!Z25)</f>
        <v/>
      </c>
      <c r="AV23" s="352" t="str">
        <f t="shared" si="49"/>
        <v/>
      </c>
      <c r="AW23" s="374" t="str">
        <f t="shared" si="50"/>
        <v/>
      </c>
      <c r="AX23" s="371" t="str">
        <f>IF(AND($B23="NSO",$E23=""),"",IF(AND('Marks Entry'!AA25="AB",'Marks Entry'!AB25="AB"),"AB",IF(AND('Marks Entry'!AA25="ML",'Marks Entry'!AB25="ML"),"RE",IF('Marks Entry'!AA25="","",ROUNDUP(('Marks Entry'!AA25+'Marks Entry'!AB25)*30/100,0)))))</f>
        <v/>
      </c>
      <c r="AY23" s="375" t="str">
        <f t="shared" si="51"/>
        <v/>
      </c>
      <c r="AZ23" s="357">
        <f t="shared" si="52"/>
        <v>0</v>
      </c>
      <c r="BA23" s="357">
        <f t="shared" si="53"/>
        <v>0</v>
      </c>
      <c r="BB23" s="358" t="str">
        <f t="shared" si="54"/>
        <v/>
      </c>
      <c r="BC23" s="357" t="str">
        <f t="shared" si="55"/>
        <v/>
      </c>
      <c r="BD23" s="357" t="str">
        <f t="shared" si="56"/>
        <v/>
      </c>
      <c r="BE23" s="357" t="str">
        <f t="shared" si="57"/>
        <v/>
      </c>
      <c r="BF23" s="359" t="str">
        <f>IF('Marks Entry'!AC25="","",'Marks Entry'!AC25)</f>
        <v/>
      </c>
      <c r="BG23" s="352" t="str">
        <f>IF('Marks Entry'!AE25="","",'Marks Entry'!AE25)</f>
        <v/>
      </c>
      <c r="BH23" s="352" t="str">
        <f>IF('Marks Entry'!AF25="","",'Marks Entry'!AF25)</f>
        <v/>
      </c>
      <c r="BI23" s="352" t="str">
        <f>IF('Marks Entry'!AG25="","",'Marks Entry'!AG25)</f>
        <v/>
      </c>
      <c r="BJ23" s="353" t="str">
        <f t="shared" si="58"/>
        <v/>
      </c>
      <c r="BK23" s="374" t="str">
        <f t="shared" si="59"/>
        <v/>
      </c>
      <c r="BL23" s="352" t="str">
        <f>IF('Marks Entry'!AH25="","",'Marks Entry'!AH25)</f>
        <v/>
      </c>
      <c r="BM23" s="352" t="str">
        <f>IF('Marks Entry'!AI25="","",'Marks Entry'!AI25)</f>
        <v/>
      </c>
      <c r="BN23" s="352" t="str">
        <f t="shared" si="60"/>
        <v/>
      </c>
      <c r="BO23" s="374" t="str">
        <f t="shared" si="61"/>
        <v/>
      </c>
      <c r="BP23" s="371" t="str">
        <f>IF(AND($B23="NSO",$E23=""),"",IF(AND('Marks Entry'!AJ25="AB",'Marks Entry'!AK25="AB"),"AB",IF(AND('Marks Entry'!AJ25="ML",'Marks Entry'!AK25="ML"),"RE",IF('Marks Entry'!AJ25="","",ROUNDUP(('Marks Entry'!AJ25+'Marks Entry'!AK25)*30/100,0)))))</f>
        <v/>
      </c>
      <c r="BQ23" s="375" t="str">
        <f t="shared" si="62"/>
        <v/>
      </c>
      <c r="BR23" s="357">
        <f t="shared" si="63"/>
        <v>0</v>
      </c>
      <c r="BS23" s="357">
        <f t="shared" si="64"/>
        <v>0</v>
      </c>
      <c r="BT23" s="358" t="str">
        <f t="shared" si="65"/>
        <v/>
      </c>
      <c r="BU23" s="357" t="str">
        <f t="shared" si="66"/>
        <v/>
      </c>
      <c r="BV23" s="357" t="str">
        <f t="shared" si="67"/>
        <v/>
      </c>
      <c r="BW23" s="357" t="str">
        <f t="shared" si="68"/>
        <v/>
      </c>
      <c r="BX23" s="359" t="str">
        <f>IF('Marks Entry'!AL25="","",'Marks Entry'!AL25)</f>
        <v/>
      </c>
      <c r="BY23" s="352" t="str">
        <f>IF('Marks Entry'!AN25="","",'Marks Entry'!AN25)</f>
        <v/>
      </c>
      <c r="BZ23" s="352" t="str">
        <f>IF('Marks Entry'!AO25="","",'Marks Entry'!AO25)</f>
        <v/>
      </c>
      <c r="CA23" s="352" t="str">
        <f>IF('Marks Entry'!AP25="","",'Marks Entry'!AP25)</f>
        <v/>
      </c>
      <c r="CB23" s="353" t="str">
        <f t="shared" si="69"/>
        <v/>
      </c>
      <c r="CC23" s="374" t="str">
        <f t="shared" si="70"/>
        <v/>
      </c>
      <c r="CD23" s="352" t="str">
        <f>IF('Marks Entry'!AQ25="","",'Marks Entry'!AQ25)</f>
        <v/>
      </c>
      <c r="CE23" s="352" t="str">
        <f>IF('Marks Entry'!AR25="","",'Marks Entry'!AR25)</f>
        <v/>
      </c>
      <c r="CF23" s="352" t="str">
        <f t="shared" si="71"/>
        <v/>
      </c>
      <c r="CG23" s="374" t="str">
        <f t="shared" si="72"/>
        <v/>
      </c>
      <c r="CH23" s="371" t="str">
        <f>IF(AND($B23="NSO",$E23=""),"",IF(AND('Marks Entry'!AS25="AB",'Marks Entry'!AT25="AB"),"AB",IF(AND('Marks Entry'!AS25="ML",'Marks Entry'!AT25="ML"),"RE",IF('Marks Entry'!AS25="","",ROUNDUP(('Marks Entry'!AS25+'Marks Entry'!AT25)*30/100,0)))))</f>
        <v/>
      </c>
      <c r="CI23" s="375" t="str">
        <f t="shared" si="73"/>
        <v/>
      </c>
      <c r="CJ23" s="357">
        <f t="shared" si="74"/>
        <v>0</v>
      </c>
      <c r="CK23" s="357">
        <f t="shared" si="75"/>
        <v>0</v>
      </c>
      <c r="CL23" s="358" t="str">
        <f t="shared" si="76"/>
        <v/>
      </c>
      <c r="CM23" s="357" t="str">
        <f t="shared" si="77"/>
        <v/>
      </c>
      <c r="CN23" s="357" t="str">
        <f t="shared" si="78"/>
        <v/>
      </c>
      <c r="CO23" s="357" t="str">
        <f t="shared" si="79"/>
        <v/>
      </c>
      <c r="CP23" s="359" t="str">
        <f>IF('Marks Entry'!AU25="","",'Marks Entry'!AU25)</f>
        <v/>
      </c>
      <c r="CQ23" s="352" t="str">
        <f>IF('Marks Entry'!AW25="","",'Marks Entry'!AW25)</f>
        <v/>
      </c>
      <c r="CR23" s="352" t="str">
        <f>IF('Marks Entry'!AX25="","",'Marks Entry'!AX25)</f>
        <v/>
      </c>
      <c r="CS23" s="352" t="str">
        <f>IF('Marks Entry'!AY25="","",'Marks Entry'!AY25)</f>
        <v/>
      </c>
      <c r="CT23" s="353" t="str">
        <f t="shared" si="80"/>
        <v/>
      </c>
      <c r="CU23" s="374" t="str">
        <f t="shared" si="81"/>
        <v/>
      </c>
      <c r="CV23" s="352" t="str">
        <f>IF('Marks Entry'!AZ25="","",'Marks Entry'!AZ25)</f>
        <v/>
      </c>
      <c r="CW23" s="352" t="str">
        <f>IF('Marks Entry'!BA25="","",'Marks Entry'!BA25)</f>
        <v/>
      </c>
      <c r="CX23" s="352" t="str">
        <f t="shared" si="82"/>
        <v/>
      </c>
      <c r="CY23" s="374" t="str">
        <f t="shared" si="83"/>
        <v/>
      </c>
      <c r="CZ23" s="371" t="str">
        <f>IF(AND($B23="NSO",$E23=""),"",IF(AND('Marks Entry'!BB25="AB",'Marks Entry'!BC25="AB"),"AB",IF(AND('Marks Entry'!BB25="ML",'Marks Entry'!BC25="ML"),"RE",IF('Marks Entry'!BB25="","",ROUNDUP(('Marks Entry'!BB25+'Marks Entry'!BC25)*30/100,0)))))</f>
        <v/>
      </c>
      <c r="DA23" s="375" t="str">
        <f t="shared" si="84"/>
        <v/>
      </c>
      <c r="DB23" s="357">
        <f t="shared" si="85"/>
        <v>0</v>
      </c>
      <c r="DC23" s="357">
        <f t="shared" si="86"/>
        <v>0</v>
      </c>
      <c r="DD23" s="358" t="str">
        <f t="shared" si="87"/>
        <v/>
      </c>
      <c r="DE23" s="357" t="str">
        <f t="shared" si="88"/>
        <v/>
      </c>
      <c r="DF23" s="357" t="str">
        <f t="shared" si="89"/>
        <v/>
      </c>
      <c r="DG23" s="357" t="str">
        <f t="shared" si="90"/>
        <v/>
      </c>
      <c r="DH23" s="357">
        <f t="shared" si="91"/>
        <v>0</v>
      </c>
      <c r="DI23" s="376" t="str">
        <f t="shared" si="92"/>
        <v/>
      </c>
      <c r="DJ23" s="376" t="str">
        <f t="shared" si="93"/>
        <v/>
      </c>
      <c r="DK23" s="376" t="str">
        <f t="shared" si="94"/>
        <v/>
      </c>
      <c r="DL23" s="376" t="str">
        <f t="shared" si="95"/>
        <v/>
      </c>
      <c r="DM23" s="376" t="str">
        <f t="shared" si="96"/>
        <v/>
      </c>
      <c r="DN23" s="376" t="str">
        <f t="shared" si="97"/>
        <v/>
      </c>
      <c r="DO23" s="361">
        <f t="shared" si="98"/>
        <v>0</v>
      </c>
      <c r="DP23" s="361">
        <f t="shared" si="99"/>
        <v>0</v>
      </c>
      <c r="DQ23" s="361">
        <f t="shared" si="100"/>
        <v>0</v>
      </c>
      <c r="DR23" s="361">
        <f t="shared" si="101"/>
        <v>0</v>
      </c>
      <c r="DS23" s="361">
        <f t="shared" si="102"/>
        <v>0</v>
      </c>
      <c r="DT23" s="377" t="str">
        <f t="shared" si="103"/>
        <v/>
      </c>
      <c r="DU23" s="480" t="str">
        <f>IF('Marks Entry'!BD25="","",'Marks Entry'!BD25)</f>
        <v/>
      </c>
      <c r="DV23" s="480" t="str">
        <f>IF('Marks Entry'!BE25="","",'Marks Entry'!BE25)</f>
        <v/>
      </c>
      <c r="DW23" s="480" t="str">
        <f>IF('Marks Entry'!BF25="","",'Marks Entry'!BF25)</f>
        <v/>
      </c>
      <c r="DX23" s="378" t="str">
        <f t="shared" si="104"/>
        <v/>
      </c>
      <c r="DY23" s="352" t="str">
        <f t="shared" si="105"/>
        <v/>
      </c>
      <c r="DZ23" s="379" t="str">
        <f t="shared" si="106"/>
        <v/>
      </c>
      <c r="EA23" s="352" t="str">
        <f t="shared" si="107"/>
        <v/>
      </c>
      <c r="EB23" s="379" t="str">
        <f t="shared" si="108"/>
        <v/>
      </c>
      <c r="EC23" s="352" t="str">
        <f t="shared" si="109"/>
        <v/>
      </c>
      <c r="ED23" s="352" t="str">
        <f t="shared" si="110"/>
        <v/>
      </c>
      <c r="EE23" s="352" t="str">
        <f t="shared" si="111"/>
        <v/>
      </c>
      <c r="EF23" s="380" t="str">
        <f t="shared" si="112"/>
        <v/>
      </c>
      <c r="EG23" s="379" t="str">
        <f t="shared" si="113"/>
        <v/>
      </c>
      <c r="EH23" s="352" t="str">
        <f t="shared" si="114"/>
        <v/>
      </c>
      <c r="EI23" s="352" t="str">
        <f t="shared" si="115"/>
        <v/>
      </c>
      <c r="EJ23" s="352" t="str">
        <f t="shared" si="116"/>
        <v/>
      </c>
      <c r="EK23" s="352" t="str">
        <f t="shared" si="117"/>
        <v/>
      </c>
      <c r="EL23" s="379" t="str">
        <f t="shared" si="118"/>
        <v/>
      </c>
      <c r="EM23" s="352" t="str">
        <f t="shared" si="119"/>
        <v/>
      </c>
      <c r="EN23" s="352" t="str">
        <f t="shared" si="120"/>
        <v/>
      </c>
      <c r="EO23" s="352" t="str">
        <f t="shared" si="121"/>
        <v/>
      </c>
      <c r="EP23" s="352" t="str">
        <f t="shared" si="122"/>
        <v/>
      </c>
      <c r="EQ23" s="379" t="str">
        <f t="shared" si="123"/>
        <v/>
      </c>
      <c r="ER23" s="352" t="str">
        <f t="shared" si="124"/>
        <v/>
      </c>
      <c r="ES23" s="352" t="str">
        <f t="shared" si="125"/>
        <v/>
      </c>
      <c r="ET23" s="352" t="str">
        <f t="shared" si="126"/>
        <v/>
      </c>
      <c r="EU23" s="352" t="str">
        <f t="shared" si="127"/>
        <v/>
      </c>
      <c r="EV23" s="379" t="str">
        <f t="shared" si="128"/>
        <v/>
      </c>
      <c r="EW23" s="379" t="str">
        <f t="shared" si="129"/>
        <v/>
      </c>
      <c r="EX23" s="381" t="str">
        <f>IF('Student DATA Entry'!I20="","",'Student DATA Entry'!I20)</f>
        <v/>
      </c>
      <c r="EY23" s="382" t="str">
        <f>IF('Student DATA Entry'!J20="","",'Student DATA Entry'!J20)</f>
        <v/>
      </c>
      <c r="EZ23" s="368" t="str">
        <f t="shared" si="130"/>
        <v xml:space="preserve">      </v>
      </c>
      <c r="FA23" s="368" t="str">
        <f t="shared" si="131"/>
        <v xml:space="preserve">      </v>
      </c>
      <c r="FB23" s="368" t="str">
        <f t="shared" si="132"/>
        <v xml:space="preserve">      </v>
      </c>
      <c r="FC23" s="368" t="str">
        <f t="shared" si="133"/>
        <v xml:space="preserve">              </v>
      </c>
      <c r="FD23" s="368" t="str">
        <f t="shared" si="134"/>
        <v xml:space="preserve"> </v>
      </c>
      <c r="FE23" s="479" t="str">
        <f t="shared" si="135"/>
        <v/>
      </c>
      <c r="FF23" s="384" t="str">
        <f t="shared" si="136"/>
        <v/>
      </c>
      <c r="FG23" s="481" t="str">
        <f t="shared" si="137"/>
        <v/>
      </c>
      <c r="FH23" s="386" t="str">
        <f t="shared" si="138"/>
        <v/>
      </c>
      <c r="FI23" s="364" t="str">
        <f t="shared" si="139"/>
        <v/>
      </c>
    </row>
    <row r="24" spans="1:165" s="140" customFormat="1" ht="15.6" customHeight="1">
      <c r="A24" s="369">
        <v>19</v>
      </c>
      <c r="B24" s="370" t="str">
        <f>IF('Marks Entry'!B26="","",VALUE('Marks Entry'!B26))</f>
        <v/>
      </c>
      <c r="C24" s="371" t="str">
        <f>IF('Marks Entry'!C26="","",'Marks Entry'!C26)</f>
        <v/>
      </c>
      <c r="D24" s="372" t="str">
        <f>IF('Marks Entry'!D26="","",'Marks Entry'!D26)</f>
        <v/>
      </c>
      <c r="E24" s="373" t="str">
        <f>IF('Marks Entry'!E26="","",'Marks Entry'!E26)</f>
        <v/>
      </c>
      <c r="F24" s="373" t="str">
        <f>IF('Marks Entry'!F26="","",'Marks Entry'!F26)</f>
        <v/>
      </c>
      <c r="G24" s="373" t="str">
        <f>IF('Marks Entry'!G26="","",'Marks Entry'!G26)</f>
        <v/>
      </c>
      <c r="H24" s="352" t="str">
        <f>IF('Marks Entry'!H26="","",'Marks Entry'!H26)</f>
        <v/>
      </c>
      <c r="I24" s="352" t="str">
        <f>IF('Marks Entry'!I26="","",'Marks Entry'!I26)</f>
        <v/>
      </c>
      <c r="J24" s="352" t="str">
        <f>IF('Marks Entry'!J26="","",'Marks Entry'!J26)</f>
        <v/>
      </c>
      <c r="K24" s="352" t="str">
        <f>IF('Marks Entry'!K26="","",'Marks Entry'!K26)</f>
        <v/>
      </c>
      <c r="L24" s="352" t="str">
        <f>IF('Marks Entry'!L26="","",'Marks Entry'!L26)</f>
        <v/>
      </c>
      <c r="M24" s="353" t="str">
        <f t="shared" si="27"/>
        <v/>
      </c>
      <c r="N24" s="374" t="str">
        <f t="shared" si="28"/>
        <v/>
      </c>
      <c r="O24" s="352" t="str">
        <f>IF('Marks Entry'!M26="","",'Marks Entry'!M26)</f>
        <v/>
      </c>
      <c r="P24" s="374" t="str">
        <f t="shared" si="29"/>
        <v/>
      </c>
      <c r="Q24" s="371" t="str">
        <f>IF(AND($B24="NSO",$E24="",O24=""),"",IF(AND('Marks Entry'!N26="AB"),"AB",IF(AND('Marks Entry'!N26="ML"),"RE",IF('Marks Entry'!N26="","",ROUNDUP('Marks Entry'!N26*30/100,0)))))</f>
        <v/>
      </c>
      <c r="R24" s="375" t="str">
        <f t="shared" si="30"/>
        <v/>
      </c>
      <c r="S24" s="357">
        <f t="shared" si="31"/>
        <v>0</v>
      </c>
      <c r="T24" s="357">
        <f t="shared" si="32"/>
        <v>0</v>
      </c>
      <c r="U24" s="358" t="str">
        <f t="shared" si="33"/>
        <v/>
      </c>
      <c r="V24" s="357" t="str">
        <f t="shared" si="34"/>
        <v/>
      </c>
      <c r="W24" s="357" t="str">
        <f t="shared" si="35"/>
        <v/>
      </c>
      <c r="X24" s="357" t="str">
        <f t="shared" si="36"/>
        <v/>
      </c>
      <c r="Y24" s="352" t="str">
        <f>IF('Marks Entry'!O26="","",'Marks Entry'!O26)</f>
        <v/>
      </c>
      <c r="Z24" s="352" t="str">
        <f>IF('Marks Entry'!P26="","",'Marks Entry'!P26)</f>
        <v/>
      </c>
      <c r="AA24" s="352" t="str">
        <f>IF('Marks Entry'!Q26="","",'Marks Entry'!Q26)</f>
        <v/>
      </c>
      <c r="AB24" s="353" t="str">
        <f t="shared" si="37"/>
        <v/>
      </c>
      <c r="AC24" s="374" t="str">
        <f t="shared" si="38"/>
        <v/>
      </c>
      <c r="AD24" s="352" t="str">
        <f>IF('Marks Entry'!R26="","",'Marks Entry'!R26)</f>
        <v/>
      </c>
      <c r="AE24" s="374" t="str">
        <f t="shared" si="39"/>
        <v/>
      </c>
      <c r="AF24" s="371" t="str">
        <f>IF(AND($B24="NSO",$E24=""),"",IF(AND('Marks Entry'!S26="AB"),"AB",IF(AND('Marks Entry'!S26="ML"),"RE",IF('Marks Entry'!S26="","",ROUNDUP('Marks Entry'!S26*30/100,0)))))</f>
        <v/>
      </c>
      <c r="AG24" s="375" t="str">
        <f t="shared" si="40"/>
        <v/>
      </c>
      <c r="AH24" s="357">
        <f t="shared" si="41"/>
        <v>0</v>
      </c>
      <c r="AI24" s="357">
        <f t="shared" si="42"/>
        <v>0</v>
      </c>
      <c r="AJ24" s="358" t="str">
        <f t="shared" si="43"/>
        <v/>
      </c>
      <c r="AK24" s="357" t="str">
        <f t="shared" si="44"/>
        <v/>
      </c>
      <c r="AL24" s="357" t="str">
        <f t="shared" si="45"/>
        <v/>
      </c>
      <c r="AM24" s="357" t="str">
        <f t="shared" si="46"/>
        <v/>
      </c>
      <c r="AN24" s="359" t="str">
        <f>IF('Marks Entry'!T26="","",'Marks Entry'!T26)</f>
        <v/>
      </c>
      <c r="AO24" s="352" t="str">
        <f>IF('Marks Entry'!V26="","",'Marks Entry'!V26)</f>
        <v/>
      </c>
      <c r="AP24" s="352" t="str">
        <f>IF('Marks Entry'!W26="","",'Marks Entry'!W26)</f>
        <v/>
      </c>
      <c r="AQ24" s="352" t="str">
        <f>IF('Marks Entry'!X26="","",'Marks Entry'!X26)</f>
        <v/>
      </c>
      <c r="AR24" s="353" t="str">
        <f t="shared" si="47"/>
        <v/>
      </c>
      <c r="AS24" s="374" t="str">
        <f t="shared" si="48"/>
        <v/>
      </c>
      <c r="AT24" s="352" t="str">
        <f>IF('Marks Entry'!Y26="","",'Marks Entry'!Y26)</f>
        <v/>
      </c>
      <c r="AU24" s="352" t="str">
        <f>IF('Marks Entry'!Z26="","",'Marks Entry'!Z26)</f>
        <v/>
      </c>
      <c r="AV24" s="352" t="str">
        <f t="shared" si="49"/>
        <v/>
      </c>
      <c r="AW24" s="374" t="str">
        <f t="shared" si="50"/>
        <v/>
      </c>
      <c r="AX24" s="371" t="str">
        <f>IF(AND($B24="NSO",$E24=""),"",IF(AND('Marks Entry'!AA26="AB",'Marks Entry'!AB26="AB"),"AB",IF(AND('Marks Entry'!AA26="ML",'Marks Entry'!AB26="ML"),"RE",IF('Marks Entry'!AA26="","",ROUNDUP(('Marks Entry'!AA26+'Marks Entry'!AB26)*30/100,0)))))</f>
        <v/>
      </c>
      <c r="AY24" s="375" t="str">
        <f t="shared" si="51"/>
        <v/>
      </c>
      <c r="AZ24" s="357">
        <f t="shared" si="52"/>
        <v>0</v>
      </c>
      <c r="BA24" s="357">
        <f t="shared" si="53"/>
        <v>0</v>
      </c>
      <c r="BB24" s="358" t="str">
        <f t="shared" si="54"/>
        <v/>
      </c>
      <c r="BC24" s="357" t="str">
        <f t="shared" si="55"/>
        <v/>
      </c>
      <c r="BD24" s="357" t="str">
        <f t="shared" si="56"/>
        <v/>
      </c>
      <c r="BE24" s="357" t="str">
        <f t="shared" si="57"/>
        <v/>
      </c>
      <c r="BF24" s="359" t="str">
        <f>IF('Marks Entry'!AC26="","",'Marks Entry'!AC26)</f>
        <v/>
      </c>
      <c r="BG24" s="352" t="str">
        <f>IF('Marks Entry'!AE26="","",'Marks Entry'!AE26)</f>
        <v/>
      </c>
      <c r="BH24" s="352" t="str">
        <f>IF('Marks Entry'!AF26="","",'Marks Entry'!AF26)</f>
        <v/>
      </c>
      <c r="BI24" s="352" t="str">
        <f>IF('Marks Entry'!AG26="","",'Marks Entry'!AG26)</f>
        <v/>
      </c>
      <c r="BJ24" s="353" t="str">
        <f t="shared" si="58"/>
        <v/>
      </c>
      <c r="BK24" s="374" t="str">
        <f t="shared" si="59"/>
        <v/>
      </c>
      <c r="BL24" s="352" t="str">
        <f>IF('Marks Entry'!AH26="","",'Marks Entry'!AH26)</f>
        <v/>
      </c>
      <c r="BM24" s="352" t="str">
        <f>IF('Marks Entry'!AI26="","",'Marks Entry'!AI26)</f>
        <v/>
      </c>
      <c r="BN24" s="352" t="str">
        <f t="shared" si="60"/>
        <v/>
      </c>
      <c r="BO24" s="374" t="str">
        <f t="shared" si="61"/>
        <v/>
      </c>
      <c r="BP24" s="371" t="str">
        <f>IF(AND($B24="NSO",$E24=""),"",IF(AND('Marks Entry'!AJ26="AB",'Marks Entry'!AK26="AB"),"AB",IF(AND('Marks Entry'!AJ26="ML",'Marks Entry'!AK26="ML"),"RE",IF('Marks Entry'!AJ26="","",ROUNDUP(('Marks Entry'!AJ26+'Marks Entry'!AK26)*30/100,0)))))</f>
        <v/>
      </c>
      <c r="BQ24" s="375" t="str">
        <f t="shared" si="62"/>
        <v/>
      </c>
      <c r="BR24" s="357">
        <f t="shared" si="63"/>
        <v>0</v>
      </c>
      <c r="BS24" s="357">
        <f t="shared" si="64"/>
        <v>0</v>
      </c>
      <c r="BT24" s="358" t="str">
        <f t="shared" si="65"/>
        <v/>
      </c>
      <c r="BU24" s="357" t="str">
        <f t="shared" si="66"/>
        <v/>
      </c>
      <c r="BV24" s="357" t="str">
        <f t="shared" si="67"/>
        <v/>
      </c>
      <c r="BW24" s="357" t="str">
        <f t="shared" si="68"/>
        <v/>
      </c>
      <c r="BX24" s="359" t="str">
        <f>IF('Marks Entry'!AL26="","",'Marks Entry'!AL26)</f>
        <v/>
      </c>
      <c r="BY24" s="352" t="str">
        <f>IF('Marks Entry'!AN26="","",'Marks Entry'!AN26)</f>
        <v/>
      </c>
      <c r="BZ24" s="352" t="str">
        <f>IF('Marks Entry'!AO26="","",'Marks Entry'!AO26)</f>
        <v/>
      </c>
      <c r="CA24" s="352" t="str">
        <f>IF('Marks Entry'!AP26="","",'Marks Entry'!AP26)</f>
        <v/>
      </c>
      <c r="CB24" s="353" t="str">
        <f t="shared" si="69"/>
        <v/>
      </c>
      <c r="CC24" s="374" t="str">
        <f t="shared" si="70"/>
        <v/>
      </c>
      <c r="CD24" s="352" t="str">
        <f>IF('Marks Entry'!AQ26="","",'Marks Entry'!AQ26)</f>
        <v/>
      </c>
      <c r="CE24" s="352" t="str">
        <f>IF('Marks Entry'!AR26="","",'Marks Entry'!AR26)</f>
        <v/>
      </c>
      <c r="CF24" s="352" t="str">
        <f t="shared" si="71"/>
        <v/>
      </c>
      <c r="CG24" s="374" t="str">
        <f t="shared" si="72"/>
        <v/>
      </c>
      <c r="CH24" s="371" t="str">
        <f>IF(AND($B24="NSO",$E24=""),"",IF(AND('Marks Entry'!AS26="AB",'Marks Entry'!AT26="AB"),"AB",IF(AND('Marks Entry'!AS26="ML",'Marks Entry'!AT26="ML"),"RE",IF('Marks Entry'!AS26="","",ROUNDUP(('Marks Entry'!AS26+'Marks Entry'!AT26)*30/100,0)))))</f>
        <v/>
      </c>
      <c r="CI24" s="375" t="str">
        <f t="shared" si="73"/>
        <v/>
      </c>
      <c r="CJ24" s="357">
        <f t="shared" si="74"/>
        <v>0</v>
      </c>
      <c r="CK24" s="357">
        <f t="shared" si="75"/>
        <v>0</v>
      </c>
      <c r="CL24" s="358" t="str">
        <f t="shared" si="76"/>
        <v/>
      </c>
      <c r="CM24" s="357" t="str">
        <f t="shared" si="77"/>
        <v/>
      </c>
      <c r="CN24" s="357" t="str">
        <f t="shared" si="78"/>
        <v/>
      </c>
      <c r="CO24" s="357" t="str">
        <f t="shared" si="79"/>
        <v/>
      </c>
      <c r="CP24" s="359" t="str">
        <f>IF('Marks Entry'!AU26="","",'Marks Entry'!AU26)</f>
        <v/>
      </c>
      <c r="CQ24" s="352" t="str">
        <f>IF('Marks Entry'!AW26="","",'Marks Entry'!AW26)</f>
        <v/>
      </c>
      <c r="CR24" s="352" t="str">
        <f>IF('Marks Entry'!AX26="","",'Marks Entry'!AX26)</f>
        <v/>
      </c>
      <c r="CS24" s="352" t="str">
        <f>IF('Marks Entry'!AY26="","",'Marks Entry'!AY26)</f>
        <v/>
      </c>
      <c r="CT24" s="353" t="str">
        <f t="shared" si="80"/>
        <v/>
      </c>
      <c r="CU24" s="374" t="str">
        <f t="shared" si="81"/>
        <v/>
      </c>
      <c r="CV24" s="352" t="str">
        <f>IF('Marks Entry'!AZ26="","",'Marks Entry'!AZ26)</f>
        <v/>
      </c>
      <c r="CW24" s="352" t="str">
        <f>IF('Marks Entry'!BA26="","",'Marks Entry'!BA26)</f>
        <v/>
      </c>
      <c r="CX24" s="352" t="str">
        <f t="shared" si="82"/>
        <v/>
      </c>
      <c r="CY24" s="374" t="str">
        <f t="shared" si="83"/>
        <v/>
      </c>
      <c r="CZ24" s="371" t="str">
        <f>IF(AND($B24="NSO",$E24=""),"",IF(AND('Marks Entry'!BB26="AB",'Marks Entry'!BC26="AB"),"AB",IF(AND('Marks Entry'!BB26="ML",'Marks Entry'!BC26="ML"),"RE",IF('Marks Entry'!BB26="","",ROUNDUP(('Marks Entry'!BB26+'Marks Entry'!BC26)*30/100,0)))))</f>
        <v/>
      </c>
      <c r="DA24" s="375" t="str">
        <f t="shared" si="84"/>
        <v/>
      </c>
      <c r="DB24" s="357">
        <f t="shared" si="85"/>
        <v>0</v>
      </c>
      <c r="DC24" s="357">
        <f t="shared" si="86"/>
        <v>0</v>
      </c>
      <c r="DD24" s="358" t="str">
        <f t="shared" si="87"/>
        <v/>
      </c>
      <c r="DE24" s="357" t="str">
        <f t="shared" si="88"/>
        <v/>
      </c>
      <c r="DF24" s="357" t="str">
        <f t="shared" si="89"/>
        <v/>
      </c>
      <c r="DG24" s="357" t="str">
        <f t="shared" si="90"/>
        <v/>
      </c>
      <c r="DH24" s="357">
        <f t="shared" si="91"/>
        <v>0</v>
      </c>
      <c r="DI24" s="376" t="str">
        <f t="shared" si="92"/>
        <v/>
      </c>
      <c r="DJ24" s="376" t="str">
        <f t="shared" si="93"/>
        <v/>
      </c>
      <c r="DK24" s="376" t="str">
        <f t="shared" si="94"/>
        <v/>
      </c>
      <c r="DL24" s="376" t="str">
        <f t="shared" si="95"/>
        <v/>
      </c>
      <c r="DM24" s="376" t="str">
        <f t="shared" si="96"/>
        <v/>
      </c>
      <c r="DN24" s="376" t="str">
        <f t="shared" si="97"/>
        <v/>
      </c>
      <c r="DO24" s="361">
        <f t="shared" si="98"/>
        <v>0</v>
      </c>
      <c r="DP24" s="361">
        <f t="shared" si="99"/>
        <v>0</v>
      </c>
      <c r="DQ24" s="361">
        <f t="shared" si="100"/>
        <v>0</v>
      </c>
      <c r="DR24" s="361">
        <f t="shared" si="101"/>
        <v>0</v>
      </c>
      <c r="DS24" s="361">
        <f t="shared" si="102"/>
        <v>0</v>
      </c>
      <c r="DT24" s="377" t="str">
        <f t="shared" si="103"/>
        <v/>
      </c>
      <c r="DU24" s="480" t="str">
        <f>IF('Marks Entry'!BD26="","",'Marks Entry'!BD26)</f>
        <v/>
      </c>
      <c r="DV24" s="480" t="str">
        <f>IF('Marks Entry'!BE26="","",'Marks Entry'!BE26)</f>
        <v/>
      </c>
      <c r="DW24" s="480" t="str">
        <f>IF('Marks Entry'!BF26="","",'Marks Entry'!BF26)</f>
        <v/>
      </c>
      <c r="DX24" s="378" t="str">
        <f t="shared" si="104"/>
        <v/>
      </c>
      <c r="DY24" s="352" t="str">
        <f t="shared" si="105"/>
        <v/>
      </c>
      <c r="DZ24" s="379" t="str">
        <f t="shared" si="106"/>
        <v/>
      </c>
      <c r="EA24" s="352" t="str">
        <f t="shared" si="107"/>
        <v/>
      </c>
      <c r="EB24" s="379" t="str">
        <f t="shared" si="108"/>
        <v/>
      </c>
      <c r="EC24" s="352" t="str">
        <f t="shared" si="109"/>
        <v/>
      </c>
      <c r="ED24" s="352" t="str">
        <f t="shared" si="110"/>
        <v/>
      </c>
      <c r="EE24" s="352" t="str">
        <f t="shared" si="111"/>
        <v/>
      </c>
      <c r="EF24" s="380" t="str">
        <f t="shared" si="112"/>
        <v/>
      </c>
      <c r="EG24" s="379" t="str">
        <f t="shared" si="113"/>
        <v/>
      </c>
      <c r="EH24" s="352" t="str">
        <f t="shared" si="114"/>
        <v/>
      </c>
      <c r="EI24" s="352" t="str">
        <f t="shared" si="115"/>
        <v/>
      </c>
      <c r="EJ24" s="352" t="str">
        <f t="shared" si="116"/>
        <v/>
      </c>
      <c r="EK24" s="352" t="str">
        <f t="shared" si="117"/>
        <v/>
      </c>
      <c r="EL24" s="379" t="str">
        <f t="shared" si="118"/>
        <v/>
      </c>
      <c r="EM24" s="352" t="str">
        <f t="shared" si="119"/>
        <v/>
      </c>
      <c r="EN24" s="352" t="str">
        <f t="shared" si="120"/>
        <v/>
      </c>
      <c r="EO24" s="352" t="str">
        <f t="shared" si="121"/>
        <v/>
      </c>
      <c r="EP24" s="352" t="str">
        <f t="shared" si="122"/>
        <v/>
      </c>
      <c r="EQ24" s="379" t="str">
        <f t="shared" si="123"/>
        <v/>
      </c>
      <c r="ER24" s="352" t="str">
        <f t="shared" si="124"/>
        <v/>
      </c>
      <c r="ES24" s="352" t="str">
        <f t="shared" si="125"/>
        <v/>
      </c>
      <c r="ET24" s="352" t="str">
        <f t="shared" si="126"/>
        <v/>
      </c>
      <c r="EU24" s="352" t="str">
        <f t="shared" si="127"/>
        <v/>
      </c>
      <c r="EV24" s="379" t="str">
        <f t="shared" si="128"/>
        <v/>
      </c>
      <c r="EW24" s="379" t="str">
        <f t="shared" si="129"/>
        <v/>
      </c>
      <c r="EX24" s="381" t="str">
        <f>IF('Student DATA Entry'!I21="","",'Student DATA Entry'!I21)</f>
        <v/>
      </c>
      <c r="EY24" s="382" t="str">
        <f>IF('Student DATA Entry'!J21="","",'Student DATA Entry'!J21)</f>
        <v/>
      </c>
      <c r="EZ24" s="368" t="str">
        <f t="shared" si="130"/>
        <v xml:space="preserve">      </v>
      </c>
      <c r="FA24" s="368" t="str">
        <f t="shared" si="131"/>
        <v xml:space="preserve">      </v>
      </c>
      <c r="FB24" s="368" t="str">
        <f t="shared" si="132"/>
        <v xml:space="preserve">      </v>
      </c>
      <c r="FC24" s="368" t="str">
        <f t="shared" si="133"/>
        <v xml:space="preserve">              </v>
      </c>
      <c r="FD24" s="368" t="str">
        <f t="shared" si="134"/>
        <v xml:space="preserve"> </v>
      </c>
      <c r="FE24" s="479" t="str">
        <f t="shared" si="135"/>
        <v/>
      </c>
      <c r="FF24" s="384" t="str">
        <f t="shared" si="136"/>
        <v/>
      </c>
      <c r="FG24" s="481" t="str">
        <f t="shared" si="137"/>
        <v/>
      </c>
      <c r="FH24" s="386" t="str">
        <f t="shared" si="138"/>
        <v/>
      </c>
      <c r="FI24" s="364" t="str">
        <f t="shared" si="139"/>
        <v/>
      </c>
    </row>
    <row r="25" spans="1:165" s="140" customFormat="1" ht="15.6" customHeight="1">
      <c r="A25" s="369">
        <v>20</v>
      </c>
      <c r="B25" s="370" t="str">
        <f>IF('Marks Entry'!B27="","",VALUE('Marks Entry'!B27))</f>
        <v/>
      </c>
      <c r="C25" s="371" t="str">
        <f>IF('Marks Entry'!C27="","",'Marks Entry'!C27)</f>
        <v/>
      </c>
      <c r="D25" s="372" t="str">
        <f>IF('Marks Entry'!D27="","",'Marks Entry'!D27)</f>
        <v/>
      </c>
      <c r="E25" s="373" t="str">
        <f>IF('Marks Entry'!E27="","",'Marks Entry'!E27)</f>
        <v/>
      </c>
      <c r="F25" s="373" t="str">
        <f>IF('Marks Entry'!F27="","",'Marks Entry'!F27)</f>
        <v/>
      </c>
      <c r="G25" s="373" t="str">
        <f>IF('Marks Entry'!G27="","",'Marks Entry'!G27)</f>
        <v/>
      </c>
      <c r="H25" s="352" t="str">
        <f>IF('Marks Entry'!H27="","",'Marks Entry'!H27)</f>
        <v/>
      </c>
      <c r="I25" s="352" t="str">
        <f>IF('Marks Entry'!I27="","",'Marks Entry'!I27)</f>
        <v/>
      </c>
      <c r="J25" s="352" t="str">
        <f>IF('Marks Entry'!J27="","",'Marks Entry'!J27)</f>
        <v/>
      </c>
      <c r="K25" s="352" t="str">
        <f>IF('Marks Entry'!K27="","",'Marks Entry'!K27)</f>
        <v/>
      </c>
      <c r="L25" s="352" t="str">
        <f>IF('Marks Entry'!L27="","",'Marks Entry'!L27)</f>
        <v/>
      </c>
      <c r="M25" s="353" t="str">
        <f t="shared" si="27"/>
        <v/>
      </c>
      <c r="N25" s="374" t="str">
        <f t="shared" si="28"/>
        <v/>
      </c>
      <c r="O25" s="352" t="str">
        <f>IF('Marks Entry'!M27="","",'Marks Entry'!M27)</f>
        <v/>
      </c>
      <c r="P25" s="374" t="str">
        <f t="shared" si="29"/>
        <v/>
      </c>
      <c r="Q25" s="371" t="str">
        <f>IF(AND($B25="NSO",$E25="",O25=""),"",IF(AND('Marks Entry'!N27="AB"),"AB",IF(AND('Marks Entry'!N27="ML"),"RE",IF('Marks Entry'!N27="","",ROUNDUP('Marks Entry'!N27*30/100,0)))))</f>
        <v/>
      </c>
      <c r="R25" s="375" t="str">
        <f t="shared" si="30"/>
        <v/>
      </c>
      <c r="S25" s="357">
        <f t="shared" si="31"/>
        <v>0</v>
      </c>
      <c r="T25" s="357">
        <f t="shared" si="32"/>
        <v>0</v>
      </c>
      <c r="U25" s="358" t="str">
        <f t="shared" si="33"/>
        <v/>
      </c>
      <c r="V25" s="357" t="str">
        <f t="shared" si="34"/>
        <v/>
      </c>
      <c r="W25" s="357" t="str">
        <f t="shared" si="35"/>
        <v/>
      </c>
      <c r="X25" s="357" t="str">
        <f t="shared" si="36"/>
        <v/>
      </c>
      <c r="Y25" s="352" t="str">
        <f>IF('Marks Entry'!O27="","",'Marks Entry'!O27)</f>
        <v/>
      </c>
      <c r="Z25" s="352" t="str">
        <f>IF('Marks Entry'!P27="","",'Marks Entry'!P27)</f>
        <v/>
      </c>
      <c r="AA25" s="352" t="str">
        <f>IF('Marks Entry'!Q27="","",'Marks Entry'!Q27)</f>
        <v/>
      </c>
      <c r="AB25" s="353" t="str">
        <f t="shared" si="37"/>
        <v/>
      </c>
      <c r="AC25" s="374" t="str">
        <f t="shared" si="38"/>
        <v/>
      </c>
      <c r="AD25" s="352" t="str">
        <f>IF('Marks Entry'!R27="","",'Marks Entry'!R27)</f>
        <v/>
      </c>
      <c r="AE25" s="374" t="str">
        <f t="shared" si="39"/>
        <v/>
      </c>
      <c r="AF25" s="371" t="str">
        <f>IF(AND($B25="NSO",$E25=""),"",IF(AND('Marks Entry'!S27="AB"),"AB",IF(AND('Marks Entry'!S27="ML"),"RE",IF('Marks Entry'!S27="","",ROUNDUP('Marks Entry'!S27*30/100,0)))))</f>
        <v/>
      </c>
      <c r="AG25" s="375" t="str">
        <f t="shared" si="40"/>
        <v/>
      </c>
      <c r="AH25" s="357">
        <f t="shared" si="41"/>
        <v>0</v>
      </c>
      <c r="AI25" s="357">
        <f t="shared" si="42"/>
        <v>0</v>
      </c>
      <c r="AJ25" s="358" t="str">
        <f t="shared" si="43"/>
        <v/>
      </c>
      <c r="AK25" s="357" t="str">
        <f t="shared" si="44"/>
        <v/>
      </c>
      <c r="AL25" s="357" t="str">
        <f t="shared" si="45"/>
        <v/>
      </c>
      <c r="AM25" s="357" t="str">
        <f t="shared" si="46"/>
        <v/>
      </c>
      <c r="AN25" s="359" t="str">
        <f>IF('Marks Entry'!T27="","",'Marks Entry'!T27)</f>
        <v/>
      </c>
      <c r="AO25" s="352" t="str">
        <f>IF('Marks Entry'!V27="","",'Marks Entry'!V27)</f>
        <v/>
      </c>
      <c r="AP25" s="352" t="str">
        <f>IF('Marks Entry'!W27="","",'Marks Entry'!W27)</f>
        <v/>
      </c>
      <c r="AQ25" s="352" t="str">
        <f>IF('Marks Entry'!X27="","",'Marks Entry'!X27)</f>
        <v/>
      </c>
      <c r="AR25" s="353" t="str">
        <f t="shared" si="47"/>
        <v/>
      </c>
      <c r="AS25" s="374" t="str">
        <f t="shared" si="48"/>
        <v/>
      </c>
      <c r="AT25" s="352" t="str">
        <f>IF('Marks Entry'!Y27="","",'Marks Entry'!Y27)</f>
        <v/>
      </c>
      <c r="AU25" s="352" t="str">
        <f>IF('Marks Entry'!Z27="","",'Marks Entry'!Z27)</f>
        <v/>
      </c>
      <c r="AV25" s="352" t="str">
        <f t="shared" si="49"/>
        <v/>
      </c>
      <c r="AW25" s="374" t="str">
        <f t="shared" si="50"/>
        <v/>
      </c>
      <c r="AX25" s="371" t="str">
        <f>IF(AND($B25="NSO",$E25=""),"",IF(AND('Marks Entry'!AA27="AB",'Marks Entry'!AB27="AB"),"AB",IF(AND('Marks Entry'!AA27="ML",'Marks Entry'!AB27="ML"),"RE",IF('Marks Entry'!AA27="","",ROUNDUP(('Marks Entry'!AA27+'Marks Entry'!AB27)*30/100,0)))))</f>
        <v/>
      </c>
      <c r="AY25" s="375" t="str">
        <f t="shared" si="51"/>
        <v/>
      </c>
      <c r="AZ25" s="357">
        <f t="shared" si="52"/>
        <v>0</v>
      </c>
      <c r="BA25" s="357">
        <f t="shared" si="53"/>
        <v>0</v>
      </c>
      <c r="BB25" s="358" t="str">
        <f t="shared" si="54"/>
        <v/>
      </c>
      <c r="BC25" s="357" t="str">
        <f t="shared" si="55"/>
        <v/>
      </c>
      <c r="BD25" s="357" t="str">
        <f t="shared" si="56"/>
        <v/>
      </c>
      <c r="BE25" s="357" t="str">
        <f t="shared" si="57"/>
        <v/>
      </c>
      <c r="BF25" s="359" t="str">
        <f>IF('Marks Entry'!AC27="","",'Marks Entry'!AC27)</f>
        <v/>
      </c>
      <c r="BG25" s="352" t="str">
        <f>IF('Marks Entry'!AE27="","",'Marks Entry'!AE27)</f>
        <v/>
      </c>
      <c r="BH25" s="352" t="str">
        <f>IF('Marks Entry'!AF27="","",'Marks Entry'!AF27)</f>
        <v/>
      </c>
      <c r="BI25" s="352" t="str">
        <f>IF('Marks Entry'!AG27="","",'Marks Entry'!AG27)</f>
        <v/>
      </c>
      <c r="BJ25" s="353" t="str">
        <f t="shared" si="58"/>
        <v/>
      </c>
      <c r="BK25" s="374" t="str">
        <f t="shared" si="59"/>
        <v/>
      </c>
      <c r="BL25" s="352" t="str">
        <f>IF('Marks Entry'!AH27="","",'Marks Entry'!AH27)</f>
        <v/>
      </c>
      <c r="BM25" s="352" t="str">
        <f>IF('Marks Entry'!AI27="","",'Marks Entry'!AI27)</f>
        <v/>
      </c>
      <c r="BN25" s="352" t="str">
        <f t="shared" si="60"/>
        <v/>
      </c>
      <c r="BO25" s="374" t="str">
        <f t="shared" si="61"/>
        <v/>
      </c>
      <c r="BP25" s="371" t="str">
        <f>IF(AND($B25="NSO",$E25=""),"",IF(AND('Marks Entry'!AJ27="AB",'Marks Entry'!AK27="AB"),"AB",IF(AND('Marks Entry'!AJ27="ML",'Marks Entry'!AK27="ML"),"RE",IF('Marks Entry'!AJ27="","",ROUNDUP(('Marks Entry'!AJ27+'Marks Entry'!AK27)*30/100,0)))))</f>
        <v/>
      </c>
      <c r="BQ25" s="375" t="str">
        <f t="shared" si="62"/>
        <v/>
      </c>
      <c r="BR25" s="357">
        <f t="shared" si="63"/>
        <v>0</v>
      </c>
      <c r="BS25" s="357">
        <f t="shared" si="64"/>
        <v>0</v>
      </c>
      <c r="BT25" s="358" t="str">
        <f t="shared" si="65"/>
        <v/>
      </c>
      <c r="BU25" s="357" t="str">
        <f t="shared" si="66"/>
        <v/>
      </c>
      <c r="BV25" s="357" t="str">
        <f t="shared" si="67"/>
        <v/>
      </c>
      <c r="BW25" s="357" t="str">
        <f t="shared" si="68"/>
        <v/>
      </c>
      <c r="BX25" s="359" t="str">
        <f>IF('Marks Entry'!AL27="","",'Marks Entry'!AL27)</f>
        <v/>
      </c>
      <c r="BY25" s="352" t="str">
        <f>IF('Marks Entry'!AN27="","",'Marks Entry'!AN27)</f>
        <v/>
      </c>
      <c r="BZ25" s="352" t="str">
        <f>IF('Marks Entry'!AO27="","",'Marks Entry'!AO27)</f>
        <v/>
      </c>
      <c r="CA25" s="352" t="str">
        <f>IF('Marks Entry'!AP27="","",'Marks Entry'!AP27)</f>
        <v/>
      </c>
      <c r="CB25" s="353" t="str">
        <f t="shared" si="69"/>
        <v/>
      </c>
      <c r="CC25" s="374" t="str">
        <f t="shared" si="70"/>
        <v/>
      </c>
      <c r="CD25" s="352" t="str">
        <f>IF('Marks Entry'!AQ27="","",'Marks Entry'!AQ27)</f>
        <v/>
      </c>
      <c r="CE25" s="352" t="str">
        <f>IF('Marks Entry'!AR27="","",'Marks Entry'!AR27)</f>
        <v/>
      </c>
      <c r="CF25" s="352" t="str">
        <f t="shared" si="71"/>
        <v/>
      </c>
      <c r="CG25" s="374" t="str">
        <f t="shared" si="72"/>
        <v/>
      </c>
      <c r="CH25" s="371" t="str">
        <f>IF(AND($B25="NSO",$E25=""),"",IF(AND('Marks Entry'!AS27="AB",'Marks Entry'!AT27="AB"),"AB",IF(AND('Marks Entry'!AS27="ML",'Marks Entry'!AT27="ML"),"RE",IF('Marks Entry'!AS27="","",ROUNDUP(('Marks Entry'!AS27+'Marks Entry'!AT27)*30/100,0)))))</f>
        <v/>
      </c>
      <c r="CI25" s="375" t="str">
        <f t="shared" si="73"/>
        <v/>
      </c>
      <c r="CJ25" s="357">
        <f t="shared" si="74"/>
        <v>0</v>
      </c>
      <c r="CK25" s="357">
        <f t="shared" si="75"/>
        <v>0</v>
      </c>
      <c r="CL25" s="358" t="str">
        <f t="shared" si="76"/>
        <v/>
      </c>
      <c r="CM25" s="357" t="str">
        <f t="shared" si="77"/>
        <v/>
      </c>
      <c r="CN25" s="357" t="str">
        <f t="shared" si="78"/>
        <v/>
      </c>
      <c r="CO25" s="357" t="str">
        <f t="shared" si="79"/>
        <v/>
      </c>
      <c r="CP25" s="359" t="str">
        <f>IF('Marks Entry'!AU27="","",'Marks Entry'!AU27)</f>
        <v/>
      </c>
      <c r="CQ25" s="352" t="str">
        <f>IF('Marks Entry'!AW27="","",'Marks Entry'!AW27)</f>
        <v/>
      </c>
      <c r="CR25" s="352" t="str">
        <f>IF('Marks Entry'!AX27="","",'Marks Entry'!AX27)</f>
        <v/>
      </c>
      <c r="CS25" s="352" t="str">
        <f>IF('Marks Entry'!AY27="","",'Marks Entry'!AY27)</f>
        <v/>
      </c>
      <c r="CT25" s="353" t="str">
        <f t="shared" si="80"/>
        <v/>
      </c>
      <c r="CU25" s="374" t="str">
        <f t="shared" si="81"/>
        <v/>
      </c>
      <c r="CV25" s="352" t="str">
        <f>IF('Marks Entry'!AZ27="","",'Marks Entry'!AZ27)</f>
        <v/>
      </c>
      <c r="CW25" s="352" t="str">
        <f>IF('Marks Entry'!BA27="","",'Marks Entry'!BA27)</f>
        <v/>
      </c>
      <c r="CX25" s="352" t="str">
        <f t="shared" si="82"/>
        <v/>
      </c>
      <c r="CY25" s="374" t="str">
        <f t="shared" si="83"/>
        <v/>
      </c>
      <c r="CZ25" s="371" t="str">
        <f>IF(AND($B25="NSO",$E25=""),"",IF(AND('Marks Entry'!BB27="AB",'Marks Entry'!BC27="AB"),"AB",IF(AND('Marks Entry'!BB27="ML",'Marks Entry'!BC27="ML"),"RE",IF('Marks Entry'!BB27="","",ROUNDUP(('Marks Entry'!BB27+'Marks Entry'!BC27)*30/100,0)))))</f>
        <v/>
      </c>
      <c r="DA25" s="375" t="str">
        <f t="shared" si="84"/>
        <v/>
      </c>
      <c r="DB25" s="357">
        <f t="shared" si="85"/>
        <v>0</v>
      </c>
      <c r="DC25" s="357">
        <f t="shared" si="86"/>
        <v>0</v>
      </c>
      <c r="DD25" s="358" t="str">
        <f t="shared" si="87"/>
        <v/>
      </c>
      <c r="DE25" s="357" t="str">
        <f t="shared" si="88"/>
        <v/>
      </c>
      <c r="DF25" s="357" t="str">
        <f t="shared" si="89"/>
        <v/>
      </c>
      <c r="DG25" s="357" t="str">
        <f t="shared" si="90"/>
        <v/>
      </c>
      <c r="DH25" s="357">
        <f t="shared" si="91"/>
        <v>0</v>
      </c>
      <c r="DI25" s="376" t="str">
        <f t="shared" si="92"/>
        <v/>
      </c>
      <c r="DJ25" s="376" t="str">
        <f t="shared" si="93"/>
        <v/>
      </c>
      <c r="DK25" s="376" t="str">
        <f t="shared" si="94"/>
        <v/>
      </c>
      <c r="DL25" s="376" t="str">
        <f t="shared" si="95"/>
        <v/>
      </c>
      <c r="DM25" s="376" t="str">
        <f t="shared" si="96"/>
        <v/>
      </c>
      <c r="DN25" s="376" t="str">
        <f t="shared" si="97"/>
        <v/>
      </c>
      <c r="DO25" s="361">
        <f t="shared" si="98"/>
        <v>0</v>
      </c>
      <c r="DP25" s="361">
        <f t="shared" si="99"/>
        <v>0</v>
      </c>
      <c r="DQ25" s="361">
        <f t="shared" si="100"/>
        <v>0</v>
      </c>
      <c r="DR25" s="361">
        <f t="shared" si="101"/>
        <v>0</v>
      </c>
      <c r="DS25" s="361">
        <f t="shared" si="102"/>
        <v>0</v>
      </c>
      <c r="DT25" s="377" t="str">
        <f t="shared" si="103"/>
        <v/>
      </c>
      <c r="DU25" s="480" t="str">
        <f>IF('Marks Entry'!BD27="","",'Marks Entry'!BD27)</f>
        <v/>
      </c>
      <c r="DV25" s="480" t="str">
        <f>IF('Marks Entry'!BE27="","",'Marks Entry'!BE27)</f>
        <v/>
      </c>
      <c r="DW25" s="480" t="str">
        <f>IF('Marks Entry'!BF27="","",'Marks Entry'!BF27)</f>
        <v/>
      </c>
      <c r="DX25" s="378" t="str">
        <f t="shared" si="104"/>
        <v/>
      </c>
      <c r="DY25" s="352" t="str">
        <f t="shared" si="105"/>
        <v/>
      </c>
      <c r="DZ25" s="379" t="str">
        <f t="shared" si="106"/>
        <v/>
      </c>
      <c r="EA25" s="352" t="str">
        <f t="shared" si="107"/>
        <v/>
      </c>
      <c r="EB25" s="379" t="str">
        <f t="shared" si="108"/>
        <v/>
      </c>
      <c r="EC25" s="352" t="str">
        <f t="shared" si="109"/>
        <v/>
      </c>
      <c r="ED25" s="352" t="str">
        <f t="shared" si="110"/>
        <v/>
      </c>
      <c r="EE25" s="352" t="str">
        <f t="shared" si="111"/>
        <v/>
      </c>
      <c r="EF25" s="380" t="str">
        <f t="shared" si="112"/>
        <v/>
      </c>
      <c r="EG25" s="379" t="str">
        <f t="shared" si="113"/>
        <v/>
      </c>
      <c r="EH25" s="352" t="str">
        <f t="shared" si="114"/>
        <v/>
      </c>
      <c r="EI25" s="352" t="str">
        <f t="shared" si="115"/>
        <v/>
      </c>
      <c r="EJ25" s="352" t="str">
        <f t="shared" si="116"/>
        <v/>
      </c>
      <c r="EK25" s="352" t="str">
        <f t="shared" si="117"/>
        <v/>
      </c>
      <c r="EL25" s="379" t="str">
        <f t="shared" si="118"/>
        <v/>
      </c>
      <c r="EM25" s="352" t="str">
        <f t="shared" si="119"/>
        <v/>
      </c>
      <c r="EN25" s="352" t="str">
        <f t="shared" si="120"/>
        <v/>
      </c>
      <c r="EO25" s="352" t="str">
        <f t="shared" si="121"/>
        <v/>
      </c>
      <c r="EP25" s="352" t="str">
        <f t="shared" si="122"/>
        <v/>
      </c>
      <c r="EQ25" s="379" t="str">
        <f t="shared" si="123"/>
        <v/>
      </c>
      <c r="ER25" s="352" t="str">
        <f t="shared" si="124"/>
        <v/>
      </c>
      <c r="ES25" s="352" t="str">
        <f t="shared" si="125"/>
        <v/>
      </c>
      <c r="ET25" s="352" t="str">
        <f t="shared" si="126"/>
        <v/>
      </c>
      <c r="EU25" s="352" t="str">
        <f t="shared" si="127"/>
        <v/>
      </c>
      <c r="EV25" s="379" t="str">
        <f t="shared" si="128"/>
        <v/>
      </c>
      <c r="EW25" s="379" t="str">
        <f t="shared" si="129"/>
        <v/>
      </c>
      <c r="EX25" s="381" t="str">
        <f>IF('Student DATA Entry'!I22="","",'Student DATA Entry'!I22)</f>
        <v/>
      </c>
      <c r="EY25" s="382" t="str">
        <f>IF('Student DATA Entry'!J22="","",'Student DATA Entry'!J22)</f>
        <v/>
      </c>
      <c r="EZ25" s="368" t="str">
        <f t="shared" si="130"/>
        <v xml:space="preserve">      </v>
      </c>
      <c r="FA25" s="368" t="str">
        <f t="shared" si="131"/>
        <v xml:space="preserve">      </v>
      </c>
      <c r="FB25" s="368" t="str">
        <f t="shared" si="132"/>
        <v xml:space="preserve">      </v>
      </c>
      <c r="FC25" s="368" t="str">
        <f t="shared" si="133"/>
        <v xml:space="preserve">              </v>
      </c>
      <c r="FD25" s="368" t="str">
        <f t="shared" si="134"/>
        <v xml:space="preserve"> </v>
      </c>
      <c r="FE25" s="479" t="str">
        <f t="shared" si="135"/>
        <v/>
      </c>
      <c r="FF25" s="384" t="str">
        <f t="shared" si="136"/>
        <v/>
      </c>
      <c r="FG25" s="481" t="str">
        <f t="shared" si="137"/>
        <v/>
      </c>
      <c r="FH25" s="386" t="str">
        <f t="shared" si="138"/>
        <v/>
      </c>
      <c r="FI25" s="364" t="str">
        <f t="shared" si="139"/>
        <v/>
      </c>
    </row>
    <row r="26" spans="1:165" s="140" customFormat="1" ht="15.6" customHeight="1">
      <c r="A26" s="369">
        <v>21</v>
      </c>
      <c r="B26" s="370" t="str">
        <f>IF('Marks Entry'!B28="","",VALUE('Marks Entry'!B28))</f>
        <v/>
      </c>
      <c r="C26" s="371" t="str">
        <f>IF('Marks Entry'!C28="","",'Marks Entry'!C28)</f>
        <v/>
      </c>
      <c r="D26" s="372" t="str">
        <f>IF('Marks Entry'!D28="","",'Marks Entry'!D28)</f>
        <v/>
      </c>
      <c r="E26" s="373" t="str">
        <f>IF('Marks Entry'!E28="","",'Marks Entry'!E28)</f>
        <v/>
      </c>
      <c r="F26" s="373" t="str">
        <f>IF('Marks Entry'!F28="","",'Marks Entry'!F28)</f>
        <v/>
      </c>
      <c r="G26" s="373" t="str">
        <f>IF('Marks Entry'!G28="","",'Marks Entry'!G28)</f>
        <v/>
      </c>
      <c r="H26" s="352" t="str">
        <f>IF('Marks Entry'!H28="","",'Marks Entry'!H28)</f>
        <v/>
      </c>
      <c r="I26" s="352" t="str">
        <f>IF('Marks Entry'!I28="","",'Marks Entry'!I28)</f>
        <v/>
      </c>
      <c r="J26" s="352" t="str">
        <f>IF('Marks Entry'!J28="","",'Marks Entry'!J28)</f>
        <v/>
      </c>
      <c r="K26" s="352" t="str">
        <f>IF('Marks Entry'!K28="","",'Marks Entry'!K28)</f>
        <v/>
      </c>
      <c r="L26" s="352" t="str">
        <f>IF('Marks Entry'!L28="","",'Marks Entry'!L28)</f>
        <v/>
      </c>
      <c r="M26" s="353" t="str">
        <f t="shared" si="27"/>
        <v/>
      </c>
      <c r="N26" s="374" t="str">
        <f t="shared" si="28"/>
        <v/>
      </c>
      <c r="O26" s="352" t="str">
        <f>IF('Marks Entry'!M28="","",'Marks Entry'!M28)</f>
        <v/>
      </c>
      <c r="P26" s="374" t="str">
        <f t="shared" si="29"/>
        <v/>
      </c>
      <c r="Q26" s="371" t="str">
        <f>IF(AND($B26="NSO",$E26="",O26=""),"",IF(AND('Marks Entry'!N28="AB"),"AB",IF(AND('Marks Entry'!N28="ML"),"RE",IF('Marks Entry'!N28="","",ROUNDUP('Marks Entry'!N28*30/100,0)))))</f>
        <v/>
      </c>
      <c r="R26" s="375" t="str">
        <f t="shared" si="30"/>
        <v/>
      </c>
      <c r="S26" s="357">
        <f t="shared" si="31"/>
        <v>0</v>
      </c>
      <c r="T26" s="357">
        <f t="shared" si="32"/>
        <v>0</v>
      </c>
      <c r="U26" s="358" t="str">
        <f t="shared" si="33"/>
        <v/>
      </c>
      <c r="V26" s="357" t="str">
        <f t="shared" si="34"/>
        <v/>
      </c>
      <c r="W26" s="357" t="str">
        <f t="shared" si="35"/>
        <v/>
      </c>
      <c r="X26" s="357" t="str">
        <f t="shared" si="36"/>
        <v/>
      </c>
      <c r="Y26" s="352" t="str">
        <f>IF('Marks Entry'!O28="","",'Marks Entry'!O28)</f>
        <v/>
      </c>
      <c r="Z26" s="352" t="str">
        <f>IF('Marks Entry'!P28="","",'Marks Entry'!P28)</f>
        <v/>
      </c>
      <c r="AA26" s="352" t="str">
        <f>IF('Marks Entry'!Q28="","",'Marks Entry'!Q28)</f>
        <v/>
      </c>
      <c r="AB26" s="353" t="str">
        <f t="shared" si="37"/>
        <v/>
      </c>
      <c r="AC26" s="374" t="str">
        <f t="shared" si="38"/>
        <v/>
      </c>
      <c r="AD26" s="352" t="str">
        <f>IF('Marks Entry'!R28="","",'Marks Entry'!R28)</f>
        <v/>
      </c>
      <c r="AE26" s="374" t="str">
        <f t="shared" si="39"/>
        <v/>
      </c>
      <c r="AF26" s="371" t="str">
        <f>IF(AND($B26="NSO",$E26=""),"",IF(AND('Marks Entry'!S28="AB"),"AB",IF(AND('Marks Entry'!S28="ML"),"RE",IF('Marks Entry'!S28="","",ROUNDUP('Marks Entry'!S28*30/100,0)))))</f>
        <v/>
      </c>
      <c r="AG26" s="375" t="str">
        <f t="shared" si="40"/>
        <v/>
      </c>
      <c r="AH26" s="357">
        <f t="shared" si="41"/>
        <v>0</v>
      </c>
      <c r="AI26" s="357">
        <f t="shared" si="42"/>
        <v>0</v>
      </c>
      <c r="AJ26" s="358" t="str">
        <f t="shared" si="43"/>
        <v/>
      </c>
      <c r="AK26" s="357" t="str">
        <f t="shared" si="44"/>
        <v/>
      </c>
      <c r="AL26" s="357" t="str">
        <f t="shared" si="45"/>
        <v/>
      </c>
      <c r="AM26" s="357" t="str">
        <f t="shared" si="46"/>
        <v/>
      </c>
      <c r="AN26" s="359" t="str">
        <f>IF('Marks Entry'!T28="","",'Marks Entry'!T28)</f>
        <v/>
      </c>
      <c r="AO26" s="352" t="str">
        <f>IF('Marks Entry'!V28="","",'Marks Entry'!V28)</f>
        <v/>
      </c>
      <c r="AP26" s="352" t="str">
        <f>IF('Marks Entry'!W28="","",'Marks Entry'!W28)</f>
        <v/>
      </c>
      <c r="AQ26" s="352" t="str">
        <f>IF('Marks Entry'!X28="","",'Marks Entry'!X28)</f>
        <v/>
      </c>
      <c r="AR26" s="353" t="str">
        <f t="shared" si="47"/>
        <v/>
      </c>
      <c r="AS26" s="374" t="str">
        <f t="shared" si="48"/>
        <v/>
      </c>
      <c r="AT26" s="352" t="str">
        <f>IF('Marks Entry'!Y28="","",'Marks Entry'!Y28)</f>
        <v/>
      </c>
      <c r="AU26" s="352" t="str">
        <f>IF('Marks Entry'!Z28="","",'Marks Entry'!Z28)</f>
        <v/>
      </c>
      <c r="AV26" s="352" t="str">
        <f t="shared" si="49"/>
        <v/>
      </c>
      <c r="AW26" s="374" t="str">
        <f t="shared" si="50"/>
        <v/>
      </c>
      <c r="AX26" s="371" t="str">
        <f>IF(AND($B26="NSO",$E26=""),"",IF(AND('Marks Entry'!AA28="AB",'Marks Entry'!AB28="AB"),"AB",IF(AND('Marks Entry'!AA28="ML",'Marks Entry'!AB28="ML"),"RE",IF('Marks Entry'!AA28="","",ROUNDUP(('Marks Entry'!AA28+'Marks Entry'!AB28)*30/100,0)))))</f>
        <v/>
      </c>
      <c r="AY26" s="375" t="str">
        <f t="shared" si="51"/>
        <v/>
      </c>
      <c r="AZ26" s="357">
        <f t="shared" si="52"/>
        <v>0</v>
      </c>
      <c r="BA26" s="357">
        <f t="shared" si="53"/>
        <v>0</v>
      </c>
      <c r="BB26" s="358" t="str">
        <f t="shared" si="54"/>
        <v/>
      </c>
      <c r="BC26" s="357" t="str">
        <f t="shared" si="55"/>
        <v/>
      </c>
      <c r="BD26" s="357" t="str">
        <f t="shared" si="56"/>
        <v/>
      </c>
      <c r="BE26" s="357" t="str">
        <f t="shared" si="57"/>
        <v/>
      </c>
      <c r="BF26" s="359" t="str">
        <f>IF('Marks Entry'!AC28="","",'Marks Entry'!AC28)</f>
        <v/>
      </c>
      <c r="BG26" s="352" t="str">
        <f>IF('Marks Entry'!AE28="","",'Marks Entry'!AE28)</f>
        <v/>
      </c>
      <c r="BH26" s="352" t="str">
        <f>IF('Marks Entry'!AF28="","",'Marks Entry'!AF28)</f>
        <v/>
      </c>
      <c r="BI26" s="352" t="str">
        <f>IF('Marks Entry'!AG28="","",'Marks Entry'!AG28)</f>
        <v/>
      </c>
      <c r="BJ26" s="353" t="str">
        <f t="shared" si="58"/>
        <v/>
      </c>
      <c r="BK26" s="374" t="str">
        <f t="shared" si="59"/>
        <v/>
      </c>
      <c r="BL26" s="352" t="str">
        <f>IF('Marks Entry'!AH28="","",'Marks Entry'!AH28)</f>
        <v/>
      </c>
      <c r="BM26" s="352" t="str">
        <f>IF('Marks Entry'!AI28="","",'Marks Entry'!AI28)</f>
        <v/>
      </c>
      <c r="BN26" s="352" t="str">
        <f t="shared" si="60"/>
        <v/>
      </c>
      <c r="BO26" s="374" t="str">
        <f t="shared" si="61"/>
        <v/>
      </c>
      <c r="BP26" s="371" t="str">
        <f>IF(AND($B26="NSO",$E26=""),"",IF(AND('Marks Entry'!AJ28="AB",'Marks Entry'!AK28="AB"),"AB",IF(AND('Marks Entry'!AJ28="ML",'Marks Entry'!AK28="ML"),"RE",IF('Marks Entry'!AJ28="","",ROUNDUP(('Marks Entry'!AJ28+'Marks Entry'!AK28)*30/100,0)))))</f>
        <v/>
      </c>
      <c r="BQ26" s="375" t="str">
        <f t="shared" si="62"/>
        <v/>
      </c>
      <c r="BR26" s="357">
        <f t="shared" si="63"/>
        <v>0</v>
      </c>
      <c r="BS26" s="357">
        <f t="shared" si="64"/>
        <v>0</v>
      </c>
      <c r="BT26" s="358" t="str">
        <f t="shared" si="65"/>
        <v/>
      </c>
      <c r="BU26" s="357" t="str">
        <f t="shared" si="66"/>
        <v/>
      </c>
      <c r="BV26" s="357" t="str">
        <f t="shared" si="67"/>
        <v/>
      </c>
      <c r="BW26" s="357" t="str">
        <f t="shared" si="68"/>
        <v/>
      </c>
      <c r="BX26" s="359" t="str">
        <f>IF('Marks Entry'!AL28="","",'Marks Entry'!AL28)</f>
        <v/>
      </c>
      <c r="BY26" s="352" t="str">
        <f>IF('Marks Entry'!AN28="","",'Marks Entry'!AN28)</f>
        <v/>
      </c>
      <c r="BZ26" s="352" t="str">
        <f>IF('Marks Entry'!AO28="","",'Marks Entry'!AO28)</f>
        <v/>
      </c>
      <c r="CA26" s="352" t="str">
        <f>IF('Marks Entry'!AP28="","",'Marks Entry'!AP28)</f>
        <v/>
      </c>
      <c r="CB26" s="353" t="str">
        <f t="shared" si="69"/>
        <v/>
      </c>
      <c r="CC26" s="374" t="str">
        <f t="shared" si="70"/>
        <v/>
      </c>
      <c r="CD26" s="352" t="str">
        <f>IF('Marks Entry'!AQ28="","",'Marks Entry'!AQ28)</f>
        <v/>
      </c>
      <c r="CE26" s="352" t="str">
        <f>IF('Marks Entry'!AR28="","",'Marks Entry'!AR28)</f>
        <v/>
      </c>
      <c r="CF26" s="352" t="str">
        <f t="shared" si="71"/>
        <v/>
      </c>
      <c r="CG26" s="374" t="str">
        <f t="shared" si="72"/>
        <v/>
      </c>
      <c r="CH26" s="371" t="str">
        <f>IF(AND($B26="NSO",$E26=""),"",IF(AND('Marks Entry'!AS28="AB",'Marks Entry'!AT28="AB"),"AB",IF(AND('Marks Entry'!AS28="ML",'Marks Entry'!AT28="ML"),"RE",IF('Marks Entry'!AS28="","",ROUNDUP(('Marks Entry'!AS28+'Marks Entry'!AT28)*30/100,0)))))</f>
        <v/>
      </c>
      <c r="CI26" s="375" t="str">
        <f t="shared" si="73"/>
        <v/>
      </c>
      <c r="CJ26" s="357">
        <f t="shared" si="74"/>
        <v>0</v>
      </c>
      <c r="CK26" s="357">
        <f t="shared" si="75"/>
        <v>0</v>
      </c>
      <c r="CL26" s="358" t="str">
        <f t="shared" si="76"/>
        <v/>
      </c>
      <c r="CM26" s="357" t="str">
        <f t="shared" si="77"/>
        <v/>
      </c>
      <c r="CN26" s="357" t="str">
        <f t="shared" si="78"/>
        <v/>
      </c>
      <c r="CO26" s="357" t="str">
        <f t="shared" si="79"/>
        <v/>
      </c>
      <c r="CP26" s="359" t="str">
        <f>IF('Marks Entry'!AU28="","",'Marks Entry'!AU28)</f>
        <v/>
      </c>
      <c r="CQ26" s="352" t="str">
        <f>IF('Marks Entry'!AW28="","",'Marks Entry'!AW28)</f>
        <v/>
      </c>
      <c r="CR26" s="352" t="str">
        <f>IF('Marks Entry'!AX28="","",'Marks Entry'!AX28)</f>
        <v/>
      </c>
      <c r="CS26" s="352" t="str">
        <f>IF('Marks Entry'!AY28="","",'Marks Entry'!AY28)</f>
        <v/>
      </c>
      <c r="CT26" s="353" t="str">
        <f t="shared" si="80"/>
        <v/>
      </c>
      <c r="CU26" s="374" t="str">
        <f t="shared" si="81"/>
        <v/>
      </c>
      <c r="CV26" s="352" t="str">
        <f>IF('Marks Entry'!AZ28="","",'Marks Entry'!AZ28)</f>
        <v/>
      </c>
      <c r="CW26" s="352" t="str">
        <f>IF('Marks Entry'!BA28="","",'Marks Entry'!BA28)</f>
        <v/>
      </c>
      <c r="CX26" s="352" t="str">
        <f t="shared" si="82"/>
        <v/>
      </c>
      <c r="CY26" s="374" t="str">
        <f t="shared" si="83"/>
        <v/>
      </c>
      <c r="CZ26" s="371" t="str">
        <f>IF(AND($B26="NSO",$E26=""),"",IF(AND('Marks Entry'!BB28="AB",'Marks Entry'!BC28="AB"),"AB",IF(AND('Marks Entry'!BB28="ML",'Marks Entry'!BC28="ML"),"RE",IF('Marks Entry'!BB28="","",ROUNDUP(('Marks Entry'!BB28+'Marks Entry'!BC28)*30/100,0)))))</f>
        <v/>
      </c>
      <c r="DA26" s="375" t="str">
        <f t="shared" si="84"/>
        <v/>
      </c>
      <c r="DB26" s="357">
        <f t="shared" si="85"/>
        <v>0</v>
      </c>
      <c r="DC26" s="357">
        <f t="shared" si="86"/>
        <v>0</v>
      </c>
      <c r="DD26" s="358" t="str">
        <f t="shared" si="87"/>
        <v/>
      </c>
      <c r="DE26" s="357" t="str">
        <f t="shared" si="88"/>
        <v/>
      </c>
      <c r="DF26" s="357" t="str">
        <f t="shared" si="89"/>
        <v/>
      </c>
      <c r="DG26" s="357" t="str">
        <f t="shared" si="90"/>
        <v/>
      </c>
      <c r="DH26" s="357">
        <f t="shared" si="91"/>
        <v>0</v>
      </c>
      <c r="DI26" s="376" t="str">
        <f t="shared" si="92"/>
        <v/>
      </c>
      <c r="DJ26" s="376" t="str">
        <f t="shared" si="93"/>
        <v/>
      </c>
      <c r="DK26" s="376" t="str">
        <f t="shared" si="94"/>
        <v/>
      </c>
      <c r="DL26" s="376" t="str">
        <f t="shared" si="95"/>
        <v/>
      </c>
      <c r="DM26" s="376" t="str">
        <f t="shared" si="96"/>
        <v/>
      </c>
      <c r="DN26" s="376" t="str">
        <f t="shared" si="97"/>
        <v/>
      </c>
      <c r="DO26" s="361">
        <f t="shared" si="98"/>
        <v>0</v>
      </c>
      <c r="DP26" s="361">
        <f t="shared" si="99"/>
        <v>0</v>
      </c>
      <c r="DQ26" s="361">
        <f t="shared" si="100"/>
        <v>0</v>
      </c>
      <c r="DR26" s="361">
        <f t="shared" si="101"/>
        <v>0</v>
      </c>
      <c r="DS26" s="361">
        <f t="shared" si="102"/>
        <v>0</v>
      </c>
      <c r="DT26" s="377" t="str">
        <f t="shared" si="103"/>
        <v/>
      </c>
      <c r="DU26" s="480" t="str">
        <f>IF('Marks Entry'!BD28="","",'Marks Entry'!BD28)</f>
        <v/>
      </c>
      <c r="DV26" s="480" t="str">
        <f>IF('Marks Entry'!BE28="","",'Marks Entry'!BE28)</f>
        <v/>
      </c>
      <c r="DW26" s="480" t="str">
        <f>IF('Marks Entry'!BF28="","",'Marks Entry'!BF28)</f>
        <v/>
      </c>
      <c r="DX26" s="378" t="str">
        <f t="shared" si="104"/>
        <v/>
      </c>
      <c r="DY26" s="352" t="str">
        <f t="shared" si="105"/>
        <v/>
      </c>
      <c r="DZ26" s="379" t="str">
        <f t="shared" si="106"/>
        <v/>
      </c>
      <c r="EA26" s="352" t="str">
        <f t="shared" si="107"/>
        <v/>
      </c>
      <c r="EB26" s="379" t="str">
        <f t="shared" si="108"/>
        <v/>
      </c>
      <c r="EC26" s="352" t="str">
        <f t="shared" si="109"/>
        <v/>
      </c>
      <c r="ED26" s="352" t="str">
        <f t="shared" si="110"/>
        <v/>
      </c>
      <c r="EE26" s="352" t="str">
        <f t="shared" si="111"/>
        <v/>
      </c>
      <c r="EF26" s="380" t="str">
        <f t="shared" si="112"/>
        <v/>
      </c>
      <c r="EG26" s="379" t="str">
        <f t="shared" si="113"/>
        <v/>
      </c>
      <c r="EH26" s="352" t="str">
        <f t="shared" si="114"/>
        <v/>
      </c>
      <c r="EI26" s="352" t="str">
        <f t="shared" si="115"/>
        <v/>
      </c>
      <c r="EJ26" s="352" t="str">
        <f t="shared" si="116"/>
        <v/>
      </c>
      <c r="EK26" s="352" t="str">
        <f t="shared" si="117"/>
        <v/>
      </c>
      <c r="EL26" s="379" t="str">
        <f t="shared" si="118"/>
        <v/>
      </c>
      <c r="EM26" s="352" t="str">
        <f t="shared" si="119"/>
        <v/>
      </c>
      <c r="EN26" s="352" t="str">
        <f t="shared" si="120"/>
        <v/>
      </c>
      <c r="EO26" s="352" t="str">
        <f t="shared" si="121"/>
        <v/>
      </c>
      <c r="EP26" s="352" t="str">
        <f t="shared" si="122"/>
        <v/>
      </c>
      <c r="EQ26" s="379" t="str">
        <f t="shared" si="123"/>
        <v/>
      </c>
      <c r="ER26" s="352" t="str">
        <f t="shared" si="124"/>
        <v/>
      </c>
      <c r="ES26" s="352" t="str">
        <f t="shared" si="125"/>
        <v/>
      </c>
      <c r="ET26" s="352" t="str">
        <f t="shared" si="126"/>
        <v/>
      </c>
      <c r="EU26" s="352" t="str">
        <f t="shared" si="127"/>
        <v/>
      </c>
      <c r="EV26" s="379" t="str">
        <f t="shared" si="128"/>
        <v/>
      </c>
      <c r="EW26" s="379" t="str">
        <f t="shared" si="129"/>
        <v/>
      </c>
      <c r="EX26" s="381" t="str">
        <f>IF('Student DATA Entry'!I23="","",'Student DATA Entry'!I23)</f>
        <v/>
      </c>
      <c r="EY26" s="382" t="str">
        <f>IF('Student DATA Entry'!J23="","",'Student DATA Entry'!J23)</f>
        <v/>
      </c>
      <c r="EZ26" s="368" t="str">
        <f t="shared" si="130"/>
        <v xml:space="preserve">      </v>
      </c>
      <c r="FA26" s="368" t="str">
        <f t="shared" si="131"/>
        <v xml:space="preserve">      </v>
      </c>
      <c r="FB26" s="368" t="str">
        <f t="shared" si="132"/>
        <v xml:space="preserve">      </v>
      </c>
      <c r="FC26" s="368" t="str">
        <f t="shared" si="133"/>
        <v xml:space="preserve">              </v>
      </c>
      <c r="FD26" s="368" t="str">
        <f t="shared" si="134"/>
        <v xml:space="preserve"> </v>
      </c>
      <c r="FE26" s="479" t="str">
        <f t="shared" si="135"/>
        <v/>
      </c>
      <c r="FF26" s="384" t="str">
        <f t="shared" si="136"/>
        <v/>
      </c>
      <c r="FG26" s="481" t="str">
        <f t="shared" si="137"/>
        <v/>
      </c>
      <c r="FH26" s="386" t="str">
        <f t="shared" si="138"/>
        <v/>
      </c>
      <c r="FI26" s="364" t="str">
        <f t="shared" si="139"/>
        <v/>
      </c>
    </row>
    <row r="27" spans="1:165" s="140" customFormat="1" ht="15.6" customHeight="1">
      <c r="A27" s="369">
        <v>22</v>
      </c>
      <c r="B27" s="370" t="str">
        <f>IF('Marks Entry'!B29="","",VALUE('Marks Entry'!B29))</f>
        <v/>
      </c>
      <c r="C27" s="371" t="str">
        <f>IF('Marks Entry'!C29="","",'Marks Entry'!C29)</f>
        <v/>
      </c>
      <c r="D27" s="372" t="str">
        <f>IF('Marks Entry'!D29="","",'Marks Entry'!D29)</f>
        <v/>
      </c>
      <c r="E27" s="373" t="str">
        <f>IF('Marks Entry'!E29="","",'Marks Entry'!E29)</f>
        <v/>
      </c>
      <c r="F27" s="373" t="str">
        <f>IF('Marks Entry'!F29="","",'Marks Entry'!F29)</f>
        <v/>
      </c>
      <c r="G27" s="373" t="str">
        <f>IF('Marks Entry'!G29="","",'Marks Entry'!G29)</f>
        <v/>
      </c>
      <c r="H27" s="352" t="str">
        <f>IF('Marks Entry'!H29="","",'Marks Entry'!H29)</f>
        <v/>
      </c>
      <c r="I27" s="352" t="str">
        <f>IF('Marks Entry'!I29="","",'Marks Entry'!I29)</f>
        <v/>
      </c>
      <c r="J27" s="352" t="str">
        <f>IF('Marks Entry'!J29="","",'Marks Entry'!J29)</f>
        <v/>
      </c>
      <c r="K27" s="352" t="str">
        <f>IF('Marks Entry'!K29="","",'Marks Entry'!K29)</f>
        <v/>
      </c>
      <c r="L27" s="352" t="str">
        <f>IF('Marks Entry'!L29="","",'Marks Entry'!L29)</f>
        <v/>
      </c>
      <c r="M27" s="353" t="str">
        <f t="shared" si="27"/>
        <v/>
      </c>
      <c r="N27" s="374" t="str">
        <f t="shared" si="28"/>
        <v/>
      </c>
      <c r="O27" s="352" t="str">
        <f>IF('Marks Entry'!M29="","",'Marks Entry'!M29)</f>
        <v/>
      </c>
      <c r="P27" s="374" t="str">
        <f t="shared" si="29"/>
        <v/>
      </c>
      <c r="Q27" s="371" t="str">
        <f>IF(AND($B27="NSO",$E27="",O27=""),"",IF(AND('Marks Entry'!N29="AB"),"AB",IF(AND('Marks Entry'!N29="ML"),"RE",IF('Marks Entry'!N29="","",ROUNDUP('Marks Entry'!N29*30/100,0)))))</f>
        <v/>
      </c>
      <c r="R27" s="375" t="str">
        <f t="shared" si="30"/>
        <v/>
      </c>
      <c r="S27" s="357">
        <f t="shared" si="31"/>
        <v>0</v>
      </c>
      <c r="T27" s="357">
        <f t="shared" si="32"/>
        <v>0</v>
      </c>
      <c r="U27" s="358" t="str">
        <f t="shared" si="33"/>
        <v/>
      </c>
      <c r="V27" s="357" t="str">
        <f t="shared" si="34"/>
        <v/>
      </c>
      <c r="W27" s="357" t="str">
        <f t="shared" si="35"/>
        <v/>
      </c>
      <c r="X27" s="357" t="str">
        <f t="shared" si="36"/>
        <v/>
      </c>
      <c r="Y27" s="352" t="str">
        <f>IF('Marks Entry'!O29="","",'Marks Entry'!O29)</f>
        <v/>
      </c>
      <c r="Z27" s="352" t="str">
        <f>IF('Marks Entry'!P29="","",'Marks Entry'!P29)</f>
        <v/>
      </c>
      <c r="AA27" s="352" t="str">
        <f>IF('Marks Entry'!Q29="","",'Marks Entry'!Q29)</f>
        <v/>
      </c>
      <c r="AB27" s="353" t="str">
        <f t="shared" si="37"/>
        <v/>
      </c>
      <c r="AC27" s="374" t="str">
        <f t="shared" si="38"/>
        <v/>
      </c>
      <c r="AD27" s="352" t="str">
        <f>IF('Marks Entry'!R29="","",'Marks Entry'!R29)</f>
        <v/>
      </c>
      <c r="AE27" s="374" t="str">
        <f t="shared" si="39"/>
        <v/>
      </c>
      <c r="AF27" s="371" t="str">
        <f>IF(AND($B27="NSO",$E27=""),"",IF(AND('Marks Entry'!S29="AB"),"AB",IF(AND('Marks Entry'!S29="ML"),"RE",IF('Marks Entry'!S29="","",ROUNDUP('Marks Entry'!S29*30/100,0)))))</f>
        <v/>
      </c>
      <c r="AG27" s="375" t="str">
        <f t="shared" si="40"/>
        <v/>
      </c>
      <c r="AH27" s="357">
        <f t="shared" si="41"/>
        <v>0</v>
      </c>
      <c r="AI27" s="357">
        <f t="shared" si="42"/>
        <v>0</v>
      </c>
      <c r="AJ27" s="358" t="str">
        <f t="shared" si="43"/>
        <v/>
      </c>
      <c r="AK27" s="357" t="str">
        <f t="shared" si="44"/>
        <v/>
      </c>
      <c r="AL27" s="357" t="str">
        <f t="shared" si="45"/>
        <v/>
      </c>
      <c r="AM27" s="357" t="str">
        <f t="shared" si="46"/>
        <v/>
      </c>
      <c r="AN27" s="359" t="str">
        <f>IF('Marks Entry'!T29="","",'Marks Entry'!T29)</f>
        <v/>
      </c>
      <c r="AO27" s="352" t="str">
        <f>IF('Marks Entry'!V29="","",'Marks Entry'!V29)</f>
        <v/>
      </c>
      <c r="AP27" s="352" t="str">
        <f>IF('Marks Entry'!W29="","",'Marks Entry'!W29)</f>
        <v/>
      </c>
      <c r="AQ27" s="352" t="str">
        <f>IF('Marks Entry'!X29="","",'Marks Entry'!X29)</f>
        <v/>
      </c>
      <c r="AR27" s="353" t="str">
        <f t="shared" si="47"/>
        <v/>
      </c>
      <c r="AS27" s="374" t="str">
        <f t="shared" si="48"/>
        <v/>
      </c>
      <c r="AT27" s="352" t="str">
        <f>IF('Marks Entry'!Y29="","",'Marks Entry'!Y29)</f>
        <v/>
      </c>
      <c r="AU27" s="352" t="str">
        <f>IF('Marks Entry'!Z29="","",'Marks Entry'!Z29)</f>
        <v/>
      </c>
      <c r="AV27" s="352" t="str">
        <f t="shared" si="49"/>
        <v/>
      </c>
      <c r="AW27" s="374" t="str">
        <f t="shared" si="50"/>
        <v/>
      </c>
      <c r="AX27" s="371" t="str">
        <f>IF(AND($B27="NSO",$E27=""),"",IF(AND('Marks Entry'!AA29="AB",'Marks Entry'!AB29="AB"),"AB",IF(AND('Marks Entry'!AA29="ML",'Marks Entry'!AB29="ML"),"RE",IF('Marks Entry'!AA29="","",ROUNDUP(('Marks Entry'!AA29+'Marks Entry'!AB29)*30/100,0)))))</f>
        <v/>
      </c>
      <c r="AY27" s="375" t="str">
        <f t="shared" si="51"/>
        <v/>
      </c>
      <c r="AZ27" s="357">
        <f t="shared" si="52"/>
        <v>0</v>
      </c>
      <c r="BA27" s="357">
        <f t="shared" si="53"/>
        <v>0</v>
      </c>
      <c r="BB27" s="358" t="str">
        <f t="shared" si="54"/>
        <v/>
      </c>
      <c r="BC27" s="357" t="str">
        <f t="shared" si="55"/>
        <v/>
      </c>
      <c r="BD27" s="357" t="str">
        <f t="shared" si="56"/>
        <v/>
      </c>
      <c r="BE27" s="357" t="str">
        <f t="shared" si="57"/>
        <v/>
      </c>
      <c r="BF27" s="359" t="str">
        <f>IF('Marks Entry'!AC29="","",'Marks Entry'!AC29)</f>
        <v/>
      </c>
      <c r="BG27" s="352" t="str">
        <f>IF('Marks Entry'!AE29="","",'Marks Entry'!AE29)</f>
        <v/>
      </c>
      <c r="BH27" s="352" t="str">
        <f>IF('Marks Entry'!AF29="","",'Marks Entry'!AF29)</f>
        <v/>
      </c>
      <c r="BI27" s="352" t="str">
        <f>IF('Marks Entry'!AG29="","",'Marks Entry'!AG29)</f>
        <v/>
      </c>
      <c r="BJ27" s="353" t="str">
        <f t="shared" si="58"/>
        <v/>
      </c>
      <c r="BK27" s="374" t="str">
        <f t="shared" si="59"/>
        <v/>
      </c>
      <c r="BL27" s="352" t="str">
        <f>IF('Marks Entry'!AH29="","",'Marks Entry'!AH29)</f>
        <v/>
      </c>
      <c r="BM27" s="352" t="str">
        <f>IF('Marks Entry'!AI29="","",'Marks Entry'!AI29)</f>
        <v/>
      </c>
      <c r="BN27" s="352" t="str">
        <f t="shared" si="60"/>
        <v/>
      </c>
      <c r="BO27" s="374" t="str">
        <f t="shared" si="61"/>
        <v/>
      </c>
      <c r="BP27" s="371" t="str">
        <f>IF(AND($B27="NSO",$E27=""),"",IF(AND('Marks Entry'!AJ29="AB",'Marks Entry'!AK29="AB"),"AB",IF(AND('Marks Entry'!AJ29="ML",'Marks Entry'!AK29="ML"),"RE",IF('Marks Entry'!AJ29="","",ROUNDUP(('Marks Entry'!AJ29+'Marks Entry'!AK29)*30/100,0)))))</f>
        <v/>
      </c>
      <c r="BQ27" s="375" t="str">
        <f t="shared" si="62"/>
        <v/>
      </c>
      <c r="BR27" s="357">
        <f t="shared" si="63"/>
        <v>0</v>
      </c>
      <c r="BS27" s="357">
        <f t="shared" si="64"/>
        <v>0</v>
      </c>
      <c r="BT27" s="358" t="str">
        <f t="shared" si="65"/>
        <v/>
      </c>
      <c r="BU27" s="357" t="str">
        <f t="shared" si="66"/>
        <v/>
      </c>
      <c r="BV27" s="357" t="str">
        <f t="shared" si="67"/>
        <v/>
      </c>
      <c r="BW27" s="357" t="str">
        <f t="shared" si="68"/>
        <v/>
      </c>
      <c r="BX27" s="359" t="str">
        <f>IF('Marks Entry'!AL29="","",'Marks Entry'!AL29)</f>
        <v/>
      </c>
      <c r="BY27" s="352" t="str">
        <f>IF('Marks Entry'!AN29="","",'Marks Entry'!AN29)</f>
        <v/>
      </c>
      <c r="BZ27" s="352" t="str">
        <f>IF('Marks Entry'!AO29="","",'Marks Entry'!AO29)</f>
        <v/>
      </c>
      <c r="CA27" s="352" t="str">
        <f>IF('Marks Entry'!AP29="","",'Marks Entry'!AP29)</f>
        <v/>
      </c>
      <c r="CB27" s="353" t="str">
        <f t="shared" si="69"/>
        <v/>
      </c>
      <c r="CC27" s="374" t="str">
        <f t="shared" si="70"/>
        <v/>
      </c>
      <c r="CD27" s="352" t="str">
        <f>IF('Marks Entry'!AQ29="","",'Marks Entry'!AQ29)</f>
        <v/>
      </c>
      <c r="CE27" s="352" t="str">
        <f>IF('Marks Entry'!AR29="","",'Marks Entry'!AR29)</f>
        <v/>
      </c>
      <c r="CF27" s="352" t="str">
        <f t="shared" si="71"/>
        <v/>
      </c>
      <c r="CG27" s="374" t="str">
        <f t="shared" si="72"/>
        <v/>
      </c>
      <c r="CH27" s="371" t="str">
        <f>IF(AND($B27="NSO",$E27=""),"",IF(AND('Marks Entry'!AS29="AB",'Marks Entry'!AT29="AB"),"AB",IF(AND('Marks Entry'!AS29="ML",'Marks Entry'!AT29="ML"),"RE",IF('Marks Entry'!AS29="","",ROUNDUP(('Marks Entry'!AS29+'Marks Entry'!AT29)*30/100,0)))))</f>
        <v/>
      </c>
      <c r="CI27" s="375" t="str">
        <f t="shared" si="73"/>
        <v/>
      </c>
      <c r="CJ27" s="357">
        <f t="shared" si="74"/>
        <v>0</v>
      </c>
      <c r="CK27" s="357">
        <f t="shared" si="75"/>
        <v>0</v>
      </c>
      <c r="CL27" s="358" t="str">
        <f t="shared" si="76"/>
        <v/>
      </c>
      <c r="CM27" s="357" t="str">
        <f t="shared" si="77"/>
        <v/>
      </c>
      <c r="CN27" s="357" t="str">
        <f t="shared" si="78"/>
        <v/>
      </c>
      <c r="CO27" s="357" t="str">
        <f t="shared" si="79"/>
        <v/>
      </c>
      <c r="CP27" s="359" t="str">
        <f>IF('Marks Entry'!AU29="","",'Marks Entry'!AU29)</f>
        <v/>
      </c>
      <c r="CQ27" s="352" t="str">
        <f>IF('Marks Entry'!AW29="","",'Marks Entry'!AW29)</f>
        <v/>
      </c>
      <c r="CR27" s="352" t="str">
        <f>IF('Marks Entry'!AX29="","",'Marks Entry'!AX29)</f>
        <v/>
      </c>
      <c r="CS27" s="352" t="str">
        <f>IF('Marks Entry'!AY29="","",'Marks Entry'!AY29)</f>
        <v/>
      </c>
      <c r="CT27" s="353" t="str">
        <f t="shared" si="80"/>
        <v/>
      </c>
      <c r="CU27" s="374" t="str">
        <f t="shared" si="81"/>
        <v/>
      </c>
      <c r="CV27" s="352" t="str">
        <f>IF('Marks Entry'!AZ29="","",'Marks Entry'!AZ29)</f>
        <v/>
      </c>
      <c r="CW27" s="352" t="str">
        <f>IF('Marks Entry'!BA29="","",'Marks Entry'!BA29)</f>
        <v/>
      </c>
      <c r="CX27" s="352" t="str">
        <f t="shared" si="82"/>
        <v/>
      </c>
      <c r="CY27" s="374" t="str">
        <f t="shared" si="83"/>
        <v/>
      </c>
      <c r="CZ27" s="371" t="str">
        <f>IF(AND($B27="NSO",$E27=""),"",IF(AND('Marks Entry'!BB29="AB",'Marks Entry'!BC29="AB"),"AB",IF(AND('Marks Entry'!BB29="ML",'Marks Entry'!BC29="ML"),"RE",IF('Marks Entry'!BB29="","",ROUNDUP(('Marks Entry'!BB29+'Marks Entry'!BC29)*30/100,0)))))</f>
        <v/>
      </c>
      <c r="DA27" s="375" t="str">
        <f t="shared" si="84"/>
        <v/>
      </c>
      <c r="DB27" s="357">
        <f t="shared" si="85"/>
        <v>0</v>
      </c>
      <c r="DC27" s="357">
        <f t="shared" si="86"/>
        <v>0</v>
      </c>
      <c r="DD27" s="358" t="str">
        <f t="shared" si="87"/>
        <v/>
      </c>
      <c r="DE27" s="357" t="str">
        <f t="shared" si="88"/>
        <v/>
      </c>
      <c r="DF27" s="357" t="str">
        <f t="shared" si="89"/>
        <v/>
      </c>
      <c r="DG27" s="357" t="str">
        <f t="shared" si="90"/>
        <v/>
      </c>
      <c r="DH27" s="357">
        <f t="shared" si="91"/>
        <v>0</v>
      </c>
      <c r="DI27" s="376" t="str">
        <f t="shared" si="92"/>
        <v/>
      </c>
      <c r="DJ27" s="376" t="str">
        <f t="shared" si="93"/>
        <v/>
      </c>
      <c r="DK27" s="376" t="str">
        <f t="shared" si="94"/>
        <v/>
      </c>
      <c r="DL27" s="376" t="str">
        <f t="shared" si="95"/>
        <v/>
      </c>
      <c r="DM27" s="376" t="str">
        <f t="shared" si="96"/>
        <v/>
      </c>
      <c r="DN27" s="376" t="str">
        <f t="shared" si="97"/>
        <v/>
      </c>
      <c r="DO27" s="361">
        <f t="shared" si="98"/>
        <v>0</v>
      </c>
      <c r="DP27" s="361">
        <f t="shared" si="99"/>
        <v>0</v>
      </c>
      <c r="DQ27" s="361">
        <f t="shared" si="100"/>
        <v>0</v>
      </c>
      <c r="DR27" s="361">
        <f t="shared" si="101"/>
        <v>0</v>
      </c>
      <c r="DS27" s="361">
        <f t="shared" si="102"/>
        <v>0</v>
      </c>
      <c r="DT27" s="377" t="str">
        <f t="shared" si="103"/>
        <v/>
      </c>
      <c r="DU27" s="480" t="str">
        <f>IF('Marks Entry'!BD29="","",'Marks Entry'!BD29)</f>
        <v/>
      </c>
      <c r="DV27" s="480" t="str">
        <f>IF('Marks Entry'!BE29="","",'Marks Entry'!BE29)</f>
        <v/>
      </c>
      <c r="DW27" s="480" t="str">
        <f>IF('Marks Entry'!BF29="","",'Marks Entry'!BF29)</f>
        <v/>
      </c>
      <c r="DX27" s="378" t="str">
        <f t="shared" si="104"/>
        <v/>
      </c>
      <c r="DY27" s="352" t="str">
        <f t="shared" si="105"/>
        <v/>
      </c>
      <c r="DZ27" s="379" t="str">
        <f t="shared" si="106"/>
        <v/>
      </c>
      <c r="EA27" s="352" t="str">
        <f t="shared" si="107"/>
        <v/>
      </c>
      <c r="EB27" s="379" t="str">
        <f t="shared" si="108"/>
        <v/>
      </c>
      <c r="EC27" s="352" t="str">
        <f t="shared" si="109"/>
        <v/>
      </c>
      <c r="ED27" s="352" t="str">
        <f t="shared" si="110"/>
        <v/>
      </c>
      <c r="EE27" s="352" t="str">
        <f t="shared" si="111"/>
        <v/>
      </c>
      <c r="EF27" s="380" t="str">
        <f t="shared" si="112"/>
        <v/>
      </c>
      <c r="EG27" s="379" t="str">
        <f t="shared" si="113"/>
        <v/>
      </c>
      <c r="EH27" s="352" t="str">
        <f t="shared" si="114"/>
        <v/>
      </c>
      <c r="EI27" s="352" t="str">
        <f t="shared" si="115"/>
        <v/>
      </c>
      <c r="EJ27" s="352" t="str">
        <f t="shared" si="116"/>
        <v/>
      </c>
      <c r="EK27" s="352" t="str">
        <f t="shared" si="117"/>
        <v/>
      </c>
      <c r="EL27" s="379" t="str">
        <f t="shared" si="118"/>
        <v/>
      </c>
      <c r="EM27" s="352" t="str">
        <f t="shared" si="119"/>
        <v/>
      </c>
      <c r="EN27" s="352" t="str">
        <f t="shared" si="120"/>
        <v/>
      </c>
      <c r="EO27" s="352" t="str">
        <f t="shared" si="121"/>
        <v/>
      </c>
      <c r="EP27" s="352" t="str">
        <f t="shared" si="122"/>
        <v/>
      </c>
      <c r="EQ27" s="379" t="str">
        <f t="shared" si="123"/>
        <v/>
      </c>
      <c r="ER27" s="352" t="str">
        <f t="shared" si="124"/>
        <v/>
      </c>
      <c r="ES27" s="352" t="str">
        <f t="shared" si="125"/>
        <v/>
      </c>
      <c r="ET27" s="352" t="str">
        <f t="shared" si="126"/>
        <v/>
      </c>
      <c r="EU27" s="352" t="str">
        <f t="shared" si="127"/>
        <v/>
      </c>
      <c r="EV27" s="379" t="str">
        <f t="shared" si="128"/>
        <v/>
      </c>
      <c r="EW27" s="379" t="str">
        <f t="shared" si="129"/>
        <v/>
      </c>
      <c r="EX27" s="381" t="str">
        <f>IF('Student DATA Entry'!I24="","",'Student DATA Entry'!I24)</f>
        <v/>
      </c>
      <c r="EY27" s="382" t="str">
        <f>IF('Student DATA Entry'!J24="","",'Student DATA Entry'!J24)</f>
        <v/>
      </c>
      <c r="EZ27" s="368" t="str">
        <f t="shared" si="130"/>
        <v xml:space="preserve">      </v>
      </c>
      <c r="FA27" s="368" t="str">
        <f t="shared" si="131"/>
        <v xml:space="preserve">      </v>
      </c>
      <c r="FB27" s="368" t="str">
        <f t="shared" si="132"/>
        <v xml:space="preserve">      </v>
      </c>
      <c r="FC27" s="368" t="str">
        <f t="shared" si="133"/>
        <v xml:space="preserve">              </v>
      </c>
      <c r="FD27" s="368" t="str">
        <f t="shared" si="134"/>
        <v xml:space="preserve"> </v>
      </c>
      <c r="FE27" s="479" t="str">
        <f t="shared" si="135"/>
        <v/>
      </c>
      <c r="FF27" s="384" t="str">
        <f t="shared" si="136"/>
        <v/>
      </c>
      <c r="FG27" s="481" t="str">
        <f t="shared" si="137"/>
        <v/>
      </c>
      <c r="FH27" s="386" t="str">
        <f t="shared" si="138"/>
        <v/>
      </c>
      <c r="FI27" s="364" t="str">
        <f t="shared" si="139"/>
        <v/>
      </c>
    </row>
    <row r="28" spans="1:165" s="140" customFormat="1" ht="15.6" customHeight="1">
      <c r="A28" s="369">
        <v>23</v>
      </c>
      <c r="B28" s="370" t="str">
        <f>IF('Marks Entry'!B30="","",VALUE('Marks Entry'!B30))</f>
        <v/>
      </c>
      <c r="C28" s="371" t="str">
        <f>IF('Marks Entry'!C30="","",'Marks Entry'!C30)</f>
        <v/>
      </c>
      <c r="D28" s="372" t="str">
        <f>IF('Marks Entry'!D30="","",'Marks Entry'!D30)</f>
        <v/>
      </c>
      <c r="E28" s="373" t="str">
        <f>IF('Marks Entry'!E30="","",'Marks Entry'!E30)</f>
        <v/>
      </c>
      <c r="F28" s="373" t="str">
        <f>IF('Marks Entry'!F30="","",'Marks Entry'!F30)</f>
        <v/>
      </c>
      <c r="G28" s="373" t="str">
        <f>IF('Marks Entry'!G30="","",'Marks Entry'!G30)</f>
        <v/>
      </c>
      <c r="H28" s="352" t="str">
        <f>IF('Marks Entry'!H30="","",'Marks Entry'!H30)</f>
        <v/>
      </c>
      <c r="I28" s="352" t="str">
        <f>IF('Marks Entry'!I30="","",'Marks Entry'!I30)</f>
        <v/>
      </c>
      <c r="J28" s="352" t="str">
        <f>IF('Marks Entry'!J30="","",'Marks Entry'!J30)</f>
        <v/>
      </c>
      <c r="K28" s="352" t="str">
        <f>IF('Marks Entry'!K30="","",'Marks Entry'!K30)</f>
        <v/>
      </c>
      <c r="L28" s="352" t="str">
        <f>IF('Marks Entry'!L30="","",'Marks Entry'!L30)</f>
        <v/>
      </c>
      <c r="M28" s="353" t="str">
        <f t="shared" si="27"/>
        <v/>
      </c>
      <c r="N28" s="374" t="str">
        <f t="shared" si="28"/>
        <v/>
      </c>
      <c r="O28" s="352" t="str">
        <f>IF('Marks Entry'!M30="","",'Marks Entry'!M30)</f>
        <v/>
      </c>
      <c r="P28" s="374" t="str">
        <f t="shared" si="29"/>
        <v/>
      </c>
      <c r="Q28" s="371" t="str">
        <f>IF(AND($B28="NSO",$E28="",O28=""),"",IF(AND('Marks Entry'!N30="AB"),"AB",IF(AND('Marks Entry'!N30="ML"),"RE",IF('Marks Entry'!N30="","",ROUNDUP('Marks Entry'!N30*30/100,0)))))</f>
        <v/>
      </c>
      <c r="R28" s="375" t="str">
        <f t="shared" si="30"/>
        <v/>
      </c>
      <c r="S28" s="357">
        <f t="shared" si="31"/>
        <v>0</v>
      </c>
      <c r="T28" s="357">
        <f t="shared" si="32"/>
        <v>0</v>
      </c>
      <c r="U28" s="358" t="str">
        <f t="shared" si="33"/>
        <v/>
      </c>
      <c r="V28" s="357" t="str">
        <f t="shared" si="34"/>
        <v/>
      </c>
      <c r="W28" s="357" t="str">
        <f t="shared" si="35"/>
        <v/>
      </c>
      <c r="X28" s="357" t="str">
        <f t="shared" si="36"/>
        <v/>
      </c>
      <c r="Y28" s="352" t="str">
        <f>IF('Marks Entry'!O30="","",'Marks Entry'!O30)</f>
        <v/>
      </c>
      <c r="Z28" s="352" t="str">
        <f>IF('Marks Entry'!P30="","",'Marks Entry'!P30)</f>
        <v/>
      </c>
      <c r="AA28" s="352" t="str">
        <f>IF('Marks Entry'!Q30="","",'Marks Entry'!Q30)</f>
        <v/>
      </c>
      <c r="AB28" s="353" t="str">
        <f t="shared" si="37"/>
        <v/>
      </c>
      <c r="AC28" s="374" t="str">
        <f t="shared" si="38"/>
        <v/>
      </c>
      <c r="AD28" s="352" t="str">
        <f>IF('Marks Entry'!R30="","",'Marks Entry'!R30)</f>
        <v/>
      </c>
      <c r="AE28" s="374" t="str">
        <f t="shared" si="39"/>
        <v/>
      </c>
      <c r="AF28" s="371" t="str">
        <f>IF(AND($B28="NSO",$E28=""),"",IF(AND('Marks Entry'!S30="AB"),"AB",IF(AND('Marks Entry'!S30="ML"),"RE",IF('Marks Entry'!S30="","",ROUNDUP('Marks Entry'!S30*30/100,0)))))</f>
        <v/>
      </c>
      <c r="AG28" s="375" t="str">
        <f t="shared" si="40"/>
        <v/>
      </c>
      <c r="AH28" s="357">
        <f t="shared" si="41"/>
        <v>0</v>
      </c>
      <c r="AI28" s="357">
        <f t="shared" si="42"/>
        <v>0</v>
      </c>
      <c r="AJ28" s="358" t="str">
        <f t="shared" si="43"/>
        <v/>
      </c>
      <c r="AK28" s="357" t="str">
        <f t="shared" si="44"/>
        <v/>
      </c>
      <c r="AL28" s="357" t="str">
        <f t="shared" si="45"/>
        <v/>
      </c>
      <c r="AM28" s="357" t="str">
        <f t="shared" si="46"/>
        <v/>
      </c>
      <c r="AN28" s="359" t="str">
        <f>IF('Marks Entry'!T30="","",'Marks Entry'!T30)</f>
        <v/>
      </c>
      <c r="AO28" s="352" t="str">
        <f>IF('Marks Entry'!V30="","",'Marks Entry'!V30)</f>
        <v/>
      </c>
      <c r="AP28" s="352" t="str">
        <f>IF('Marks Entry'!W30="","",'Marks Entry'!W30)</f>
        <v/>
      </c>
      <c r="AQ28" s="352" t="str">
        <f>IF('Marks Entry'!X30="","",'Marks Entry'!X30)</f>
        <v/>
      </c>
      <c r="AR28" s="353" t="str">
        <f t="shared" si="47"/>
        <v/>
      </c>
      <c r="AS28" s="374" t="str">
        <f t="shared" si="48"/>
        <v/>
      </c>
      <c r="AT28" s="352" t="str">
        <f>IF('Marks Entry'!Y30="","",'Marks Entry'!Y30)</f>
        <v/>
      </c>
      <c r="AU28" s="352" t="str">
        <f>IF('Marks Entry'!Z30="","",'Marks Entry'!Z30)</f>
        <v/>
      </c>
      <c r="AV28" s="352" t="str">
        <f t="shared" si="49"/>
        <v/>
      </c>
      <c r="AW28" s="374" t="str">
        <f t="shared" si="50"/>
        <v/>
      </c>
      <c r="AX28" s="371" t="str">
        <f>IF(AND($B28="NSO",$E28=""),"",IF(AND('Marks Entry'!AA30="AB",'Marks Entry'!AB30="AB"),"AB",IF(AND('Marks Entry'!AA30="ML",'Marks Entry'!AB30="ML"),"RE",IF('Marks Entry'!AA30="","",ROUNDUP(('Marks Entry'!AA30+'Marks Entry'!AB30)*30/100,0)))))</f>
        <v/>
      </c>
      <c r="AY28" s="375" t="str">
        <f t="shared" si="51"/>
        <v/>
      </c>
      <c r="AZ28" s="357">
        <f t="shared" si="52"/>
        <v>0</v>
      </c>
      <c r="BA28" s="357">
        <f t="shared" si="53"/>
        <v>0</v>
      </c>
      <c r="BB28" s="358" t="str">
        <f t="shared" si="54"/>
        <v/>
      </c>
      <c r="BC28" s="357" t="str">
        <f t="shared" si="55"/>
        <v/>
      </c>
      <c r="BD28" s="357" t="str">
        <f t="shared" si="56"/>
        <v/>
      </c>
      <c r="BE28" s="357" t="str">
        <f t="shared" si="57"/>
        <v/>
      </c>
      <c r="BF28" s="359" t="str">
        <f>IF('Marks Entry'!AC30="","",'Marks Entry'!AC30)</f>
        <v/>
      </c>
      <c r="BG28" s="352" t="str">
        <f>IF('Marks Entry'!AE30="","",'Marks Entry'!AE30)</f>
        <v/>
      </c>
      <c r="BH28" s="352" t="str">
        <f>IF('Marks Entry'!AF30="","",'Marks Entry'!AF30)</f>
        <v/>
      </c>
      <c r="BI28" s="352" t="str">
        <f>IF('Marks Entry'!AG30="","",'Marks Entry'!AG30)</f>
        <v/>
      </c>
      <c r="BJ28" s="353" t="str">
        <f t="shared" si="58"/>
        <v/>
      </c>
      <c r="BK28" s="374" t="str">
        <f t="shared" si="59"/>
        <v/>
      </c>
      <c r="BL28" s="352" t="str">
        <f>IF('Marks Entry'!AH30="","",'Marks Entry'!AH30)</f>
        <v/>
      </c>
      <c r="BM28" s="352" t="str">
        <f>IF('Marks Entry'!AI30="","",'Marks Entry'!AI30)</f>
        <v/>
      </c>
      <c r="BN28" s="352" t="str">
        <f t="shared" si="60"/>
        <v/>
      </c>
      <c r="BO28" s="374" t="str">
        <f t="shared" si="61"/>
        <v/>
      </c>
      <c r="BP28" s="371" t="str">
        <f>IF(AND($B28="NSO",$E28=""),"",IF(AND('Marks Entry'!AJ30="AB",'Marks Entry'!AK30="AB"),"AB",IF(AND('Marks Entry'!AJ30="ML",'Marks Entry'!AK30="ML"),"RE",IF('Marks Entry'!AJ30="","",ROUNDUP(('Marks Entry'!AJ30+'Marks Entry'!AK30)*30/100,0)))))</f>
        <v/>
      </c>
      <c r="BQ28" s="375" t="str">
        <f t="shared" si="62"/>
        <v/>
      </c>
      <c r="BR28" s="357">
        <f t="shared" si="63"/>
        <v>0</v>
      </c>
      <c r="BS28" s="357">
        <f t="shared" si="64"/>
        <v>0</v>
      </c>
      <c r="BT28" s="358" t="str">
        <f t="shared" si="65"/>
        <v/>
      </c>
      <c r="BU28" s="357" t="str">
        <f t="shared" si="66"/>
        <v/>
      </c>
      <c r="BV28" s="357" t="str">
        <f t="shared" si="67"/>
        <v/>
      </c>
      <c r="BW28" s="357" t="str">
        <f t="shared" si="68"/>
        <v/>
      </c>
      <c r="BX28" s="359" t="str">
        <f>IF('Marks Entry'!AL30="","",'Marks Entry'!AL30)</f>
        <v/>
      </c>
      <c r="BY28" s="352" t="str">
        <f>IF('Marks Entry'!AN30="","",'Marks Entry'!AN30)</f>
        <v/>
      </c>
      <c r="BZ28" s="352" t="str">
        <f>IF('Marks Entry'!AO30="","",'Marks Entry'!AO30)</f>
        <v/>
      </c>
      <c r="CA28" s="352" t="str">
        <f>IF('Marks Entry'!AP30="","",'Marks Entry'!AP30)</f>
        <v/>
      </c>
      <c r="CB28" s="353" t="str">
        <f t="shared" si="69"/>
        <v/>
      </c>
      <c r="CC28" s="374" t="str">
        <f t="shared" si="70"/>
        <v/>
      </c>
      <c r="CD28" s="352" t="str">
        <f>IF('Marks Entry'!AQ30="","",'Marks Entry'!AQ30)</f>
        <v/>
      </c>
      <c r="CE28" s="352" t="str">
        <f>IF('Marks Entry'!AR30="","",'Marks Entry'!AR30)</f>
        <v/>
      </c>
      <c r="CF28" s="352" t="str">
        <f t="shared" si="71"/>
        <v/>
      </c>
      <c r="CG28" s="374" t="str">
        <f t="shared" si="72"/>
        <v/>
      </c>
      <c r="CH28" s="371" t="str">
        <f>IF(AND($B28="NSO",$E28=""),"",IF(AND('Marks Entry'!AS30="AB",'Marks Entry'!AT30="AB"),"AB",IF(AND('Marks Entry'!AS30="ML",'Marks Entry'!AT30="ML"),"RE",IF('Marks Entry'!AS30="","",ROUNDUP(('Marks Entry'!AS30+'Marks Entry'!AT30)*30/100,0)))))</f>
        <v/>
      </c>
      <c r="CI28" s="375" t="str">
        <f t="shared" si="73"/>
        <v/>
      </c>
      <c r="CJ28" s="357">
        <f t="shared" si="74"/>
        <v>0</v>
      </c>
      <c r="CK28" s="357">
        <f t="shared" si="75"/>
        <v>0</v>
      </c>
      <c r="CL28" s="358" t="str">
        <f t="shared" si="76"/>
        <v/>
      </c>
      <c r="CM28" s="357" t="str">
        <f t="shared" si="77"/>
        <v/>
      </c>
      <c r="CN28" s="357" t="str">
        <f t="shared" si="78"/>
        <v/>
      </c>
      <c r="CO28" s="357" t="str">
        <f t="shared" si="79"/>
        <v/>
      </c>
      <c r="CP28" s="359" t="str">
        <f>IF('Marks Entry'!AU30="","",'Marks Entry'!AU30)</f>
        <v/>
      </c>
      <c r="CQ28" s="352" t="str">
        <f>IF('Marks Entry'!AW30="","",'Marks Entry'!AW30)</f>
        <v/>
      </c>
      <c r="CR28" s="352" t="str">
        <f>IF('Marks Entry'!AX30="","",'Marks Entry'!AX30)</f>
        <v/>
      </c>
      <c r="CS28" s="352" t="str">
        <f>IF('Marks Entry'!AY30="","",'Marks Entry'!AY30)</f>
        <v/>
      </c>
      <c r="CT28" s="353" t="str">
        <f t="shared" si="80"/>
        <v/>
      </c>
      <c r="CU28" s="374" t="str">
        <f t="shared" si="81"/>
        <v/>
      </c>
      <c r="CV28" s="352" t="str">
        <f>IF('Marks Entry'!AZ30="","",'Marks Entry'!AZ30)</f>
        <v/>
      </c>
      <c r="CW28" s="352" t="str">
        <f>IF('Marks Entry'!BA30="","",'Marks Entry'!BA30)</f>
        <v/>
      </c>
      <c r="CX28" s="352" t="str">
        <f t="shared" si="82"/>
        <v/>
      </c>
      <c r="CY28" s="374" t="str">
        <f t="shared" si="83"/>
        <v/>
      </c>
      <c r="CZ28" s="371" t="str">
        <f>IF(AND($B28="NSO",$E28=""),"",IF(AND('Marks Entry'!BB30="AB",'Marks Entry'!BC30="AB"),"AB",IF(AND('Marks Entry'!BB30="ML",'Marks Entry'!BC30="ML"),"RE",IF('Marks Entry'!BB30="","",ROUNDUP(('Marks Entry'!BB30+'Marks Entry'!BC30)*30/100,0)))))</f>
        <v/>
      </c>
      <c r="DA28" s="375" t="str">
        <f t="shared" si="84"/>
        <v/>
      </c>
      <c r="DB28" s="357">
        <f t="shared" si="85"/>
        <v>0</v>
      </c>
      <c r="DC28" s="357">
        <f t="shared" si="86"/>
        <v>0</v>
      </c>
      <c r="DD28" s="358" t="str">
        <f t="shared" si="87"/>
        <v/>
      </c>
      <c r="DE28" s="357" t="str">
        <f t="shared" si="88"/>
        <v/>
      </c>
      <c r="DF28" s="357" t="str">
        <f t="shared" si="89"/>
        <v/>
      </c>
      <c r="DG28" s="357" t="str">
        <f t="shared" si="90"/>
        <v/>
      </c>
      <c r="DH28" s="357">
        <f t="shared" si="91"/>
        <v>0</v>
      </c>
      <c r="DI28" s="376" t="str">
        <f t="shared" si="92"/>
        <v/>
      </c>
      <c r="DJ28" s="376" t="str">
        <f t="shared" si="93"/>
        <v/>
      </c>
      <c r="DK28" s="376" t="str">
        <f t="shared" si="94"/>
        <v/>
      </c>
      <c r="DL28" s="376" t="str">
        <f t="shared" si="95"/>
        <v/>
      </c>
      <c r="DM28" s="376" t="str">
        <f t="shared" si="96"/>
        <v/>
      </c>
      <c r="DN28" s="376" t="str">
        <f t="shared" si="97"/>
        <v/>
      </c>
      <c r="DO28" s="361">
        <f t="shared" si="98"/>
        <v>0</v>
      </c>
      <c r="DP28" s="361">
        <f t="shared" si="99"/>
        <v>0</v>
      </c>
      <c r="DQ28" s="361">
        <f t="shared" si="100"/>
        <v>0</v>
      </c>
      <c r="DR28" s="361">
        <f t="shared" si="101"/>
        <v>0</v>
      </c>
      <c r="DS28" s="361">
        <f t="shared" si="102"/>
        <v>0</v>
      </c>
      <c r="DT28" s="377" t="str">
        <f t="shared" si="103"/>
        <v/>
      </c>
      <c r="DU28" s="480" t="str">
        <f>IF('Marks Entry'!BD30="","",'Marks Entry'!BD30)</f>
        <v/>
      </c>
      <c r="DV28" s="480" t="str">
        <f>IF('Marks Entry'!BE30="","",'Marks Entry'!BE30)</f>
        <v/>
      </c>
      <c r="DW28" s="480" t="str">
        <f>IF('Marks Entry'!BF30="","",'Marks Entry'!BF30)</f>
        <v/>
      </c>
      <c r="DX28" s="378" t="str">
        <f t="shared" si="104"/>
        <v/>
      </c>
      <c r="DY28" s="352" t="str">
        <f t="shared" si="105"/>
        <v/>
      </c>
      <c r="DZ28" s="379" t="str">
        <f t="shared" si="106"/>
        <v/>
      </c>
      <c r="EA28" s="352" t="str">
        <f t="shared" si="107"/>
        <v/>
      </c>
      <c r="EB28" s="379" t="str">
        <f t="shared" si="108"/>
        <v/>
      </c>
      <c r="EC28" s="352" t="str">
        <f t="shared" si="109"/>
        <v/>
      </c>
      <c r="ED28" s="352" t="str">
        <f t="shared" si="110"/>
        <v/>
      </c>
      <c r="EE28" s="352" t="str">
        <f t="shared" si="111"/>
        <v/>
      </c>
      <c r="EF28" s="380" t="str">
        <f t="shared" si="112"/>
        <v/>
      </c>
      <c r="EG28" s="379" t="str">
        <f t="shared" si="113"/>
        <v/>
      </c>
      <c r="EH28" s="352" t="str">
        <f t="shared" si="114"/>
        <v/>
      </c>
      <c r="EI28" s="352" t="str">
        <f t="shared" si="115"/>
        <v/>
      </c>
      <c r="EJ28" s="352" t="str">
        <f t="shared" si="116"/>
        <v/>
      </c>
      <c r="EK28" s="352" t="str">
        <f t="shared" si="117"/>
        <v/>
      </c>
      <c r="EL28" s="379" t="str">
        <f t="shared" si="118"/>
        <v/>
      </c>
      <c r="EM28" s="352" t="str">
        <f t="shared" si="119"/>
        <v/>
      </c>
      <c r="EN28" s="352" t="str">
        <f t="shared" si="120"/>
        <v/>
      </c>
      <c r="EO28" s="352" t="str">
        <f t="shared" si="121"/>
        <v/>
      </c>
      <c r="EP28" s="352" t="str">
        <f t="shared" si="122"/>
        <v/>
      </c>
      <c r="EQ28" s="379" t="str">
        <f t="shared" si="123"/>
        <v/>
      </c>
      <c r="ER28" s="352" t="str">
        <f t="shared" si="124"/>
        <v/>
      </c>
      <c r="ES28" s="352" t="str">
        <f t="shared" si="125"/>
        <v/>
      </c>
      <c r="ET28" s="352" t="str">
        <f t="shared" si="126"/>
        <v/>
      </c>
      <c r="EU28" s="352" t="str">
        <f t="shared" si="127"/>
        <v/>
      </c>
      <c r="EV28" s="379" t="str">
        <f t="shared" si="128"/>
        <v/>
      </c>
      <c r="EW28" s="379" t="str">
        <f t="shared" si="129"/>
        <v/>
      </c>
      <c r="EX28" s="381" t="str">
        <f>IF('Student DATA Entry'!I25="","",'Student DATA Entry'!I25)</f>
        <v/>
      </c>
      <c r="EY28" s="382" t="str">
        <f>IF('Student DATA Entry'!J25="","",'Student DATA Entry'!J25)</f>
        <v/>
      </c>
      <c r="EZ28" s="368" t="str">
        <f t="shared" si="130"/>
        <v xml:space="preserve">      </v>
      </c>
      <c r="FA28" s="368" t="str">
        <f t="shared" si="131"/>
        <v xml:space="preserve">      </v>
      </c>
      <c r="FB28" s="368" t="str">
        <f t="shared" si="132"/>
        <v xml:space="preserve">      </v>
      </c>
      <c r="FC28" s="368" t="str">
        <f t="shared" si="133"/>
        <v xml:space="preserve">              </v>
      </c>
      <c r="FD28" s="368" t="str">
        <f t="shared" si="134"/>
        <v xml:space="preserve"> </v>
      </c>
      <c r="FE28" s="479" t="str">
        <f t="shared" si="135"/>
        <v/>
      </c>
      <c r="FF28" s="384" t="str">
        <f t="shared" si="136"/>
        <v/>
      </c>
      <c r="FG28" s="481" t="str">
        <f t="shared" si="137"/>
        <v/>
      </c>
      <c r="FH28" s="386" t="str">
        <f t="shared" si="138"/>
        <v/>
      </c>
      <c r="FI28" s="364" t="str">
        <f t="shared" si="139"/>
        <v/>
      </c>
    </row>
    <row r="29" spans="1:165" s="140" customFormat="1" ht="15.6" customHeight="1">
      <c r="A29" s="369">
        <v>24</v>
      </c>
      <c r="B29" s="370" t="str">
        <f>IF('Marks Entry'!B31="","",VALUE('Marks Entry'!B31))</f>
        <v/>
      </c>
      <c r="C29" s="371" t="str">
        <f>IF('Marks Entry'!C31="","",'Marks Entry'!C31)</f>
        <v/>
      </c>
      <c r="D29" s="372" t="str">
        <f>IF('Marks Entry'!D31="","",'Marks Entry'!D31)</f>
        <v/>
      </c>
      <c r="E29" s="373" t="str">
        <f>IF('Marks Entry'!E31="","",'Marks Entry'!E31)</f>
        <v/>
      </c>
      <c r="F29" s="373" t="str">
        <f>IF('Marks Entry'!F31="","",'Marks Entry'!F31)</f>
        <v/>
      </c>
      <c r="G29" s="373" t="str">
        <f>IF('Marks Entry'!G31="","",'Marks Entry'!G31)</f>
        <v/>
      </c>
      <c r="H29" s="352" t="str">
        <f>IF('Marks Entry'!H31="","",'Marks Entry'!H31)</f>
        <v/>
      </c>
      <c r="I29" s="352" t="str">
        <f>IF('Marks Entry'!I31="","",'Marks Entry'!I31)</f>
        <v/>
      </c>
      <c r="J29" s="352" t="str">
        <f>IF('Marks Entry'!J31="","",'Marks Entry'!J31)</f>
        <v/>
      </c>
      <c r="K29" s="352" t="str">
        <f>IF('Marks Entry'!K31="","",'Marks Entry'!K31)</f>
        <v/>
      </c>
      <c r="L29" s="352" t="str">
        <f>IF('Marks Entry'!L31="","",'Marks Entry'!L31)</f>
        <v/>
      </c>
      <c r="M29" s="353" t="str">
        <f t="shared" si="27"/>
        <v/>
      </c>
      <c r="N29" s="374" t="str">
        <f t="shared" si="28"/>
        <v/>
      </c>
      <c r="O29" s="352" t="str">
        <f>IF('Marks Entry'!M31="","",'Marks Entry'!M31)</f>
        <v/>
      </c>
      <c r="P29" s="374" t="str">
        <f t="shared" si="29"/>
        <v/>
      </c>
      <c r="Q29" s="371" t="str">
        <f>IF(AND($B29="NSO",$E29="",O29=""),"",IF(AND('Marks Entry'!N31="AB"),"AB",IF(AND('Marks Entry'!N31="ML"),"RE",IF('Marks Entry'!N31="","",ROUNDUP('Marks Entry'!N31*30/100,0)))))</f>
        <v/>
      </c>
      <c r="R29" s="375" t="str">
        <f t="shared" si="30"/>
        <v/>
      </c>
      <c r="S29" s="357">
        <f t="shared" si="31"/>
        <v>0</v>
      </c>
      <c r="T29" s="357">
        <f t="shared" si="32"/>
        <v>0</v>
      </c>
      <c r="U29" s="358" t="str">
        <f t="shared" si="33"/>
        <v/>
      </c>
      <c r="V29" s="357" t="str">
        <f t="shared" si="34"/>
        <v/>
      </c>
      <c r="W29" s="357" t="str">
        <f t="shared" si="35"/>
        <v/>
      </c>
      <c r="X29" s="357" t="str">
        <f t="shared" si="36"/>
        <v/>
      </c>
      <c r="Y29" s="352" t="str">
        <f>IF('Marks Entry'!O31="","",'Marks Entry'!O31)</f>
        <v/>
      </c>
      <c r="Z29" s="352" t="str">
        <f>IF('Marks Entry'!P31="","",'Marks Entry'!P31)</f>
        <v/>
      </c>
      <c r="AA29" s="352" t="str">
        <f>IF('Marks Entry'!Q31="","",'Marks Entry'!Q31)</f>
        <v/>
      </c>
      <c r="AB29" s="353" t="str">
        <f t="shared" si="37"/>
        <v/>
      </c>
      <c r="AC29" s="374" t="str">
        <f t="shared" si="38"/>
        <v/>
      </c>
      <c r="AD29" s="352" t="str">
        <f>IF('Marks Entry'!R31="","",'Marks Entry'!R31)</f>
        <v/>
      </c>
      <c r="AE29" s="374" t="str">
        <f t="shared" si="39"/>
        <v/>
      </c>
      <c r="AF29" s="371" t="str">
        <f>IF(AND($B29="NSO",$E29=""),"",IF(AND('Marks Entry'!S31="AB"),"AB",IF(AND('Marks Entry'!S31="ML"),"RE",IF('Marks Entry'!S31="","",ROUNDUP('Marks Entry'!S31*30/100,0)))))</f>
        <v/>
      </c>
      <c r="AG29" s="375" t="str">
        <f t="shared" si="40"/>
        <v/>
      </c>
      <c r="AH29" s="357">
        <f t="shared" si="41"/>
        <v>0</v>
      </c>
      <c r="AI29" s="357">
        <f t="shared" si="42"/>
        <v>0</v>
      </c>
      <c r="AJ29" s="358" t="str">
        <f t="shared" si="43"/>
        <v/>
      </c>
      <c r="AK29" s="357" t="str">
        <f t="shared" si="44"/>
        <v/>
      </c>
      <c r="AL29" s="357" t="str">
        <f t="shared" si="45"/>
        <v/>
      </c>
      <c r="AM29" s="357" t="str">
        <f t="shared" si="46"/>
        <v/>
      </c>
      <c r="AN29" s="359" t="str">
        <f>IF('Marks Entry'!T31="","",'Marks Entry'!T31)</f>
        <v/>
      </c>
      <c r="AO29" s="352" t="str">
        <f>IF('Marks Entry'!V31="","",'Marks Entry'!V31)</f>
        <v/>
      </c>
      <c r="AP29" s="352" t="str">
        <f>IF('Marks Entry'!W31="","",'Marks Entry'!W31)</f>
        <v/>
      </c>
      <c r="AQ29" s="352" t="str">
        <f>IF('Marks Entry'!X31="","",'Marks Entry'!X31)</f>
        <v/>
      </c>
      <c r="AR29" s="353" t="str">
        <f t="shared" si="47"/>
        <v/>
      </c>
      <c r="AS29" s="374" t="str">
        <f t="shared" si="48"/>
        <v/>
      </c>
      <c r="AT29" s="352" t="str">
        <f>IF('Marks Entry'!Y31="","",'Marks Entry'!Y31)</f>
        <v/>
      </c>
      <c r="AU29" s="352" t="str">
        <f>IF('Marks Entry'!Z31="","",'Marks Entry'!Z31)</f>
        <v/>
      </c>
      <c r="AV29" s="352" t="str">
        <f t="shared" si="49"/>
        <v/>
      </c>
      <c r="AW29" s="374" t="str">
        <f t="shared" si="50"/>
        <v/>
      </c>
      <c r="AX29" s="371" t="str">
        <f>IF(AND($B29="NSO",$E29=""),"",IF(AND('Marks Entry'!AA31="AB",'Marks Entry'!AB31="AB"),"AB",IF(AND('Marks Entry'!AA31="ML",'Marks Entry'!AB31="ML"),"RE",IF('Marks Entry'!AA31="","",ROUNDUP(('Marks Entry'!AA31+'Marks Entry'!AB31)*30/100,0)))))</f>
        <v/>
      </c>
      <c r="AY29" s="375" t="str">
        <f t="shared" si="51"/>
        <v/>
      </c>
      <c r="AZ29" s="357">
        <f t="shared" si="52"/>
        <v>0</v>
      </c>
      <c r="BA29" s="357">
        <f t="shared" si="53"/>
        <v>0</v>
      </c>
      <c r="BB29" s="358" t="str">
        <f t="shared" si="54"/>
        <v/>
      </c>
      <c r="BC29" s="357" t="str">
        <f t="shared" si="55"/>
        <v/>
      </c>
      <c r="BD29" s="357" t="str">
        <f t="shared" si="56"/>
        <v/>
      </c>
      <c r="BE29" s="357" t="str">
        <f t="shared" si="57"/>
        <v/>
      </c>
      <c r="BF29" s="359" t="str">
        <f>IF('Marks Entry'!AC31="","",'Marks Entry'!AC31)</f>
        <v/>
      </c>
      <c r="BG29" s="352" t="str">
        <f>IF('Marks Entry'!AE31="","",'Marks Entry'!AE31)</f>
        <v/>
      </c>
      <c r="BH29" s="352" t="str">
        <f>IF('Marks Entry'!AF31="","",'Marks Entry'!AF31)</f>
        <v/>
      </c>
      <c r="BI29" s="352" t="str">
        <f>IF('Marks Entry'!AG31="","",'Marks Entry'!AG31)</f>
        <v/>
      </c>
      <c r="BJ29" s="353" t="str">
        <f t="shared" si="58"/>
        <v/>
      </c>
      <c r="BK29" s="374" t="str">
        <f t="shared" si="59"/>
        <v/>
      </c>
      <c r="BL29" s="352" t="str">
        <f>IF('Marks Entry'!AH31="","",'Marks Entry'!AH31)</f>
        <v/>
      </c>
      <c r="BM29" s="352" t="str">
        <f>IF('Marks Entry'!AI31="","",'Marks Entry'!AI31)</f>
        <v/>
      </c>
      <c r="BN29" s="352" t="str">
        <f t="shared" si="60"/>
        <v/>
      </c>
      <c r="BO29" s="374" t="str">
        <f t="shared" si="61"/>
        <v/>
      </c>
      <c r="BP29" s="371" t="str">
        <f>IF(AND($B29="NSO",$E29=""),"",IF(AND('Marks Entry'!AJ31="AB",'Marks Entry'!AK31="AB"),"AB",IF(AND('Marks Entry'!AJ31="ML",'Marks Entry'!AK31="ML"),"RE",IF('Marks Entry'!AJ31="","",ROUNDUP(('Marks Entry'!AJ31+'Marks Entry'!AK31)*30/100,0)))))</f>
        <v/>
      </c>
      <c r="BQ29" s="375" t="str">
        <f t="shared" si="62"/>
        <v/>
      </c>
      <c r="BR29" s="357">
        <f t="shared" si="63"/>
        <v>0</v>
      </c>
      <c r="BS29" s="357">
        <f t="shared" si="64"/>
        <v>0</v>
      </c>
      <c r="BT29" s="358" t="str">
        <f t="shared" si="65"/>
        <v/>
      </c>
      <c r="BU29" s="357" t="str">
        <f t="shared" si="66"/>
        <v/>
      </c>
      <c r="BV29" s="357" t="str">
        <f t="shared" si="67"/>
        <v/>
      </c>
      <c r="BW29" s="357" t="str">
        <f t="shared" si="68"/>
        <v/>
      </c>
      <c r="BX29" s="359" t="str">
        <f>IF('Marks Entry'!AL31="","",'Marks Entry'!AL31)</f>
        <v/>
      </c>
      <c r="BY29" s="352" t="str">
        <f>IF('Marks Entry'!AN31="","",'Marks Entry'!AN31)</f>
        <v/>
      </c>
      <c r="BZ29" s="352" t="str">
        <f>IF('Marks Entry'!AO31="","",'Marks Entry'!AO31)</f>
        <v/>
      </c>
      <c r="CA29" s="352" t="str">
        <f>IF('Marks Entry'!AP31="","",'Marks Entry'!AP31)</f>
        <v/>
      </c>
      <c r="CB29" s="353" t="str">
        <f t="shared" si="69"/>
        <v/>
      </c>
      <c r="CC29" s="374" t="str">
        <f t="shared" si="70"/>
        <v/>
      </c>
      <c r="CD29" s="352" t="str">
        <f>IF('Marks Entry'!AQ31="","",'Marks Entry'!AQ31)</f>
        <v/>
      </c>
      <c r="CE29" s="352" t="str">
        <f>IF('Marks Entry'!AR31="","",'Marks Entry'!AR31)</f>
        <v/>
      </c>
      <c r="CF29" s="352" t="str">
        <f t="shared" si="71"/>
        <v/>
      </c>
      <c r="CG29" s="374" t="str">
        <f t="shared" si="72"/>
        <v/>
      </c>
      <c r="CH29" s="371" t="str">
        <f>IF(AND($B29="NSO",$E29=""),"",IF(AND('Marks Entry'!AS31="AB",'Marks Entry'!AT31="AB"),"AB",IF(AND('Marks Entry'!AS31="ML",'Marks Entry'!AT31="ML"),"RE",IF('Marks Entry'!AS31="","",ROUNDUP(('Marks Entry'!AS31+'Marks Entry'!AT31)*30/100,0)))))</f>
        <v/>
      </c>
      <c r="CI29" s="375" t="str">
        <f t="shared" si="73"/>
        <v/>
      </c>
      <c r="CJ29" s="357">
        <f t="shared" si="74"/>
        <v>0</v>
      </c>
      <c r="CK29" s="357">
        <f t="shared" si="75"/>
        <v>0</v>
      </c>
      <c r="CL29" s="358" t="str">
        <f t="shared" si="76"/>
        <v/>
      </c>
      <c r="CM29" s="357" t="str">
        <f t="shared" si="77"/>
        <v/>
      </c>
      <c r="CN29" s="357" t="str">
        <f t="shared" si="78"/>
        <v/>
      </c>
      <c r="CO29" s="357" t="str">
        <f t="shared" si="79"/>
        <v/>
      </c>
      <c r="CP29" s="359" t="str">
        <f>IF('Marks Entry'!AU31="","",'Marks Entry'!AU31)</f>
        <v/>
      </c>
      <c r="CQ29" s="352" t="str">
        <f>IF('Marks Entry'!AW31="","",'Marks Entry'!AW31)</f>
        <v/>
      </c>
      <c r="CR29" s="352" t="str">
        <f>IF('Marks Entry'!AX31="","",'Marks Entry'!AX31)</f>
        <v/>
      </c>
      <c r="CS29" s="352" t="str">
        <f>IF('Marks Entry'!AY31="","",'Marks Entry'!AY31)</f>
        <v/>
      </c>
      <c r="CT29" s="353" t="str">
        <f t="shared" si="80"/>
        <v/>
      </c>
      <c r="CU29" s="374" t="str">
        <f t="shared" si="81"/>
        <v/>
      </c>
      <c r="CV29" s="352" t="str">
        <f>IF('Marks Entry'!AZ31="","",'Marks Entry'!AZ31)</f>
        <v/>
      </c>
      <c r="CW29" s="352" t="str">
        <f>IF('Marks Entry'!BA31="","",'Marks Entry'!BA31)</f>
        <v/>
      </c>
      <c r="CX29" s="352" t="str">
        <f t="shared" si="82"/>
        <v/>
      </c>
      <c r="CY29" s="374" t="str">
        <f t="shared" si="83"/>
        <v/>
      </c>
      <c r="CZ29" s="371" t="str">
        <f>IF(AND($B29="NSO",$E29=""),"",IF(AND('Marks Entry'!BB31="AB",'Marks Entry'!BC31="AB"),"AB",IF(AND('Marks Entry'!BB31="ML",'Marks Entry'!BC31="ML"),"RE",IF('Marks Entry'!BB31="","",ROUNDUP(('Marks Entry'!BB31+'Marks Entry'!BC31)*30/100,0)))))</f>
        <v/>
      </c>
      <c r="DA29" s="375" t="str">
        <f t="shared" si="84"/>
        <v/>
      </c>
      <c r="DB29" s="357">
        <f t="shared" si="85"/>
        <v>0</v>
      </c>
      <c r="DC29" s="357">
        <f t="shared" si="86"/>
        <v>0</v>
      </c>
      <c r="DD29" s="358" t="str">
        <f t="shared" si="87"/>
        <v/>
      </c>
      <c r="DE29" s="357" t="str">
        <f t="shared" si="88"/>
        <v/>
      </c>
      <c r="DF29" s="357" t="str">
        <f t="shared" si="89"/>
        <v/>
      </c>
      <c r="DG29" s="357" t="str">
        <f t="shared" si="90"/>
        <v/>
      </c>
      <c r="DH29" s="357">
        <f t="shared" si="91"/>
        <v>0</v>
      </c>
      <c r="DI29" s="376" t="str">
        <f t="shared" si="92"/>
        <v/>
      </c>
      <c r="DJ29" s="376" t="str">
        <f t="shared" si="93"/>
        <v/>
      </c>
      <c r="DK29" s="376" t="str">
        <f t="shared" si="94"/>
        <v/>
      </c>
      <c r="DL29" s="376" t="str">
        <f t="shared" si="95"/>
        <v/>
      </c>
      <c r="DM29" s="376" t="str">
        <f t="shared" si="96"/>
        <v/>
      </c>
      <c r="DN29" s="376" t="str">
        <f t="shared" si="97"/>
        <v/>
      </c>
      <c r="DO29" s="361">
        <f t="shared" si="98"/>
        <v>0</v>
      </c>
      <c r="DP29" s="361">
        <f t="shared" si="99"/>
        <v>0</v>
      </c>
      <c r="DQ29" s="361">
        <f t="shared" si="100"/>
        <v>0</v>
      </c>
      <c r="DR29" s="361">
        <f t="shared" si="101"/>
        <v>0</v>
      </c>
      <c r="DS29" s="361">
        <f t="shared" si="102"/>
        <v>0</v>
      </c>
      <c r="DT29" s="377" t="str">
        <f t="shared" si="103"/>
        <v/>
      </c>
      <c r="DU29" s="480" t="str">
        <f>IF('Marks Entry'!BD31="","",'Marks Entry'!BD31)</f>
        <v/>
      </c>
      <c r="DV29" s="480" t="str">
        <f>IF('Marks Entry'!BE31="","",'Marks Entry'!BE31)</f>
        <v/>
      </c>
      <c r="DW29" s="480" t="str">
        <f>IF('Marks Entry'!BF31="","",'Marks Entry'!BF31)</f>
        <v/>
      </c>
      <c r="DX29" s="378" t="str">
        <f t="shared" si="104"/>
        <v/>
      </c>
      <c r="DY29" s="352" t="str">
        <f t="shared" si="105"/>
        <v/>
      </c>
      <c r="DZ29" s="379" t="str">
        <f t="shared" si="106"/>
        <v/>
      </c>
      <c r="EA29" s="352" t="str">
        <f t="shared" si="107"/>
        <v/>
      </c>
      <c r="EB29" s="379" t="str">
        <f t="shared" si="108"/>
        <v/>
      </c>
      <c r="EC29" s="352" t="str">
        <f t="shared" si="109"/>
        <v/>
      </c>
      <c r="ED29" s="352" t="str">
        <f t="shared" si="110"/>
        <v/>
      </c>
      <c r="EE29" s="352" t="str">
        <f t="shared" si="111"/>
        <v/>
      </c>
      <c r="EF29" s="380" t="str">
        <f t="shared" si="112"/>
        <v/>
      </c>
      <c r="EG29" s="379" t="str">
        <f t="shared" si="113"/>
        <v/>
      </c>
      <c r="EH29" s="352" t="str">
        <f t="shared" si="114"/>
        <v/>
      </c>
      <c r="EI29" s="352" t="str">
        <f t="shared" si="115"/>
        <v/>
      </c>
      <c r="EJ29" s="352" t="str">
        <f t="shared" si="116"/>
        <v/>
      </c>
      <c r="EK29" s="352" t="str">
        <f t="shared" si="117"/>
        <v/>
      </c>
      <c r="EL29" s="379" t="str">
        <f t="shared" si="118"/>
        <v/>
      </c>
      <c r="EM29" s="352" t="str">
        <f t="shared" si="119"/>
        <v/>
      </c>
      <c r="EN29" s="352" t="str">
        <f t="shared" si="120"/>
        <v/>
      </c>
      <c r="EO29" s="352" t="str">
        <f t="shared" si="121"/>
        <v/>
      </c>
      <c r="EP29" s="352" t="str">
        <f t="shared" si="122"/>
        <v/>
      </c>
      <c r="EQ29" s="379" t="str">
        <f t="shared" si="123"/>
        <v/>
      </c>
      <c r="ER29" s="352" t="str">
        <f t="shared" si="124"/>
        <v/>
      </c>
      <c r="ES29" s="352" t="str">
        <f t="shared" si="125"/>
        <v/>
      </c>
      <c r="ET29" s="352" t="str">
        <f t="shared" si="126"/>
        <v/>
      </c>
      <c r="EU29" s="352" t="str">
        <f t="shared" si="127"/>
        <v/>
      </c>
      <c r="EV29" s="379" t="str">
        <f t="shared" si="128"/>
        <v/>
      </c>
      <c r="EW29" s="379" t="str">
        <f t="shared" si="129"/>
        <v/>
      </c>
      <c r="EX29" s="381" t="str">
        <f>IF('Student DATA Entry'!I26="","",'Student DATA Entry'!I26)</f>
        <v/>
      </c>
      <c r="EY29" s="382" t="str">
        <f>IF('Student DATA Entry'!J26="","",'Student DATA Entry'!J26)</f>
        <v/>
      </c>
      <c r="EZ29" s="368" t="str">
        <f t="shared" si="130"/>
        <v xml:space="preserve">      </v>
      </c>
      <c r="FA29" s="368" t="str">
        <f t="shared" si="131"/>
        <v xml:space="preserve">      </v>
      </c>
      <c r="FB29" s="368" t="str">
        <f t="shared" si="132"/>
        <v xml:space="preserve">      </v>
      </c>
      <c r="FC29" s="368" t="str">
        <f t="shared" si="133"/>
        <v xml:space="preserve">              </v>
      </c>
      <c r="FD29" s="368" t="str">
        <f t="shared" si="134"/>
        <v xml:space="preserve"> </v>
      </c>
      <c r="FE29" s="479" t="str">
        <f t="shared" si="135"/>
        <v/>
      </c>
      <c r="FF29" s="384" t="str">
        <f t="shared" si="136"/>
        <v/>
      </c>
      <c r="FG29" s="481" t="str">
        <f t="shared" si="137"/>
        <v/>
      </c>
      <c r="FH29" s="386" t="str">
        <f t="shared" si="138"/>
        <v/>
      </c>
      <c r="FI29" s="364" t="str">
        <f t="shared" si="139"/>
        <v/>
      </c>
    </row>
    <row r="30" spans="1:165" s="140" customFormat="1" ht="15.6" customHeight="1">
      <c r="A30" s="369">
        <v>25</v>
      </c>
      <c r="B30" s="370" t="str">
        <f>IF('Marks Entry'!B32="","",VALUE('Marks Entry'!B32))</f>
        <v/>
      </c>
      <c r="C30" s="371" t="str">
        <f>IF('Marks Entry'!C32="","",'Marks Entry'!C32)</f>
        <v/>
      </c>
      <c r="D30" s="372" t="str">
        <f>IF('Marks Entry'!D32="","",'Marks Entry'!D32)</f>
        <v/>
      </c>
      <c r="E30" s="373" t="str">
        <f>IF('Marks Entry'!E32="","",'Marks Entry'!E32)</f>
        <v/>
      </c>
      <c r="F30" s="373" t="str">
        <f>IF('Marks Entry'!F32="","",'Marks Entry'!F32)</f>
        <v/>
      </c>
      <c r="G30" s="373" t="str">
        <f>IF('Marks Entry'!G32="","",'Marks Entry'!G32)</f>
        <v/>
      </c>
      <c r="H30" s="352" t="str">
        <f>IF('Marks Entry'!H32="","",'Marks Entry'!H32)</f>
        <v/>
      </c>
      <c r="I30" s="352" t="str">
        <f>IF('Marks Entry'!I32="","",'Marks Entry'!I32)</f>
        <v/>
      </c>
      <c r="J30" s="352" t="str">
        <f>IF('Marks Entry'!J32="","",'Marks Entry'!J32)</f>
        <v/>
      </c>
      <c r="K30" s="352" t="str">
        <f>IF('Marks Entry'!K32="","",'Marks Entry'!K32)</f>
        <v/>
      </c>
      <c r="L30" s="352" t="str">
        <f>IF('Marks Entry'!L32="","",'Marks Entry'!L32)</f>
        <v/>
      </c>
      <c r="M30" s="353" t="str">
        <f t="shared" si="27"/>
        <v/>
      </c>
      <c r="N30" s="374" t="str">
        <f t="shared" si="28"/>
        <v/>
      </c>
      <c r="O30" s="352" t="str">
        <f>IF('Marks Entry'!M32="","",'Marks Entry'!M32)</f>
        <v/>
      </c>
      <c r="P30" s="374" t="str">
        <f t="shared" si="29"/>
        <v/>
      </c>
      <c r="Q30" s="371" t="str">
        <f>IF(AND($B30="NSO",$E30="",O30=""),"",IF(AND('Marks Entry'!N32="AB"),"AB",IF(AND('Marks Entry'!N32="ML"),"RE",IF('Marks Entry'!N32="","",ROUNDUP('Marks Entry'!N32*30/100,0)))))</f>
        <v/>
      </c>
      <c r="R30" s="375" t="str">
        <f t="shared" si="30"/>
        <v/>
      </c>
      <c r="S30" s="357">
        <f t="shared" si="31"/>
        <v>0</v>
      </c>
      <c r="T30" s="357">
        <f t="shared" si="32"/>
        <v>0</v>
      </c>
      <c r="U30" s="358" t="str">
        <f t="shared" si="33"/>
        <v/>
      </c>
      <c r="V30" s="357" t="str">
        <f t="shared" si="34"/>
        <v/>
      </c>
      <c r="W30" s="357" t="str">
        <f t="shared" si="35"/>
        <v/>
      </c>
      <c r="X30" s="357" t="str">
        <f t="shared" si="36"/>
        <v/>
      </c>
      <c r="Y30" s="352" t="str">
        <f>IF('Marks Entry'!O32="","",'Marks Entry'!O32)</f>
        <v/>
      </c>
      <c r="Z30" s="352" t="str">
        <f>IF('Marks Entry'!P32="","",'Marks Entry'!P32)</f>
        <v/>
      </c>
      <c r="AA30" s="352" t="str">
        <f>IF('Marks Entry'!Q32="","",'Marks Entry'!Q32)</f>
        <v/>
      </c>
      <c r="AB30" s="353" t="str">
        <f t="shared" si="37"/>
        <v/>
      </c>
      <c r="AC30" s="374" t="str">
        <f t="shared" si="38"/>
        <v/>
      </c>
      <c r="AD30" s="352" t="str">
        <f>IF('Marks Entry'!R32="","",'Marks Entry'!R32)</f>
        <v/>
      </c>
      <c r="AE30" s="374" t="str">
        <f t="shared" si="39"/>
        <v/>
      </c>
      <c r="AF30" s="371" t="str">
        <f>IF(AND($B30="NSO",$E30=""),"",IF(AND('Marks Entry'!S32="AB"),"AB",IF(AND('Marks Entry'!S32="ML"),"RE",IF('Marks Entry'!S32="","",ROUNDUP('Marks Entry'!S32*30/100,0)))))</f>
        <v/>
      </c>
      <c r="AG30" s="375" t="str">
        <f t="shared" si="40"/>
        <v/>
      </c>
      <c r="AH30" s="357">
        <f t="shared" si="41"/>
        <v>0</v>
      </c>
      <c r="AI30" s="357">
        <f t="shared" si="42"/>
        <v>0</v>
      </c>
      <c r="AJ30" s="358" t="str">
        <f t="shared" si="43"/>
        <v/>
      </c>
      <c r="AK30" s="357" t="str">
        <f t="shared" si="44"/>
        <v/>
      </c>
      <c r="AL30" s="357" t="str">
        <f t="shared" si="45"/>
        <v/>
      </c>
      <c r="AM30" s="357" t="str">
        <f t="shared" si="46"/>
        <v/>
      </c>
      <c r="AN30" s="359" t="str">
        <f>IF('Marks Entry'!T32="","",'Marks Entry'!T32)</f>
        <v/>
      </c>
      <c r="AO30" s="352" t="str">
        <f>IF('Marks Entry'!V32="","",'Marks Entry'!V32)</f>
        <v/>
      </c>
      <c r="AP30" s="352" t="str">
        <f>IF('Marks Entry'!W32="","",'Marks Entry'!W32)</f>
        <v/>
      </c>
      <c r="AQ30" s="352" t="str">
        <f>IF('Marks Entry'!X32="","",'Marks Entry'!X32)</f>
        <v/>
      </c>
      <c r="AR30" s="353" t="str">
        <f t="shared" si="47"/>
        <v/>
      </c>
      <c r="AS30" s="374" t="str">
        <f t="shared" si="48"/>
        <v/>
      </c>
      <c r="AT30" s="352" t="str">
        <f>IF('Marks Entry'!Y32="","",'Marks Entry'!Y32)</f>
        <v/>
      </c>
      <c r="AU30" s="352" t="str">
        <f>IF('Marks Entry'!Z32="","",'Marks Entry'!Z32)</f>
        <v/>
      </c>
      <c r="AV30" s="352" t="str">
        <f t="shared" si="49"/>
        <v/>
      </c>
      <c r="AW30" s="374" t="str">
        <f t="shared" si="50"/>
        <v/>
      </c>
      <c r="AX30" s="371" t="str">
        <f>IF(AND($B30="NSO",$E30=""),"",IF(AND('Marks Entry'!AA32="AB",'Marks Entry'!AB32="AB"),"AB",IF(AND('Marks Entry'!AA32="ML",'Marks Entry'!AB32="ML"),"RE",IF('Marks Entry'!AA32="","",ROUNDUP(('Marks Entry'!AA32+'Marks Entry'!AB32)*30/100,0)))))</f>
        <v/>
      </c>
      <c r="AY30" s="375" t="str">
        <f t="shared" si="51"/>
        <v/>
      </c>
      <c r="AZ30" s="357">
        <f t="shared" si="52"/>
        <v>0</v>
      </c>
      <c r="BA30" s="357">
        <f t="shared" si="53"/>
        <v>0</v>
      </c>
      <c r="BB30" s="358" t="str">
        <f t="shared" si="54"/>
        <v/>
      </c>
      <c r="BC30" s="357" t="str">
        <f t="shared" si="55"/>
        <v/>
      </c>
      <c r="BD30" s="357" t="str">
        <f t="shared" si="56"/>
        <v/>
      </c>
      <c r="BE30" s="357" t="str">
        <f t="shared" si="57"/>
        <v/>
      </c>
      <c r="BF30" s="359" t="str">
        <f>IF('Marks Entry'!AC32="","",'Marks Entry'!AC32)</f>
        <v/>
      </c>
      <c r="BG30" s="352" t="str">
        <f>IF('Marks Entry'!AE32="","",'Marks Entry'!AE32)</f>
        <v/>
      </c>
      <c r="BH30" s="352" t="str">
        <f>IF('Marks Entry'!AF32="","",'Marks Entry'!AF32)</f>
        <v/>
      </c>
      <c r="BI30" s="352" t="str">
        <f>IF('Marks Entry'!AG32="","",'Marks Entry'!AG32)</f>
        <v/>
      </c>
      <c r="BJ30" s="353" t="str">
        <f t="shared" si="58"/>
        <v/>
      </c>
      <c r="BK30" s="374" t="str">
        <f t="shared" si="59"/>
        <v/>
      </c>
      <c r="BL30" s="352" t="str">
        <f>IF('Marks Entry'!AH32="","",'Marks Entry'!AH32)</f>
        <v/>
      </c>
      <c r="BM30" s="352" t="str">
        <f>IF('Marks Entry'!AI32="","",'Marks Entry'!AI32)</f>
        <v/>
      </c>
      <c r="BN30" s="352" t="str">
        <f t="shared" si="60"/>
        <v/>
      </c>
      <c r="BO30" s="374" t="str">
        <f t="shared" si="61"/>
        <v/>
      </c>
      <c r="BP30" s="371" t="str">
        <f>IF(AND($B30="NSO",$E30=""),"",IF(AND('Marks Entry'!AJ32="AB",'Marks Entry'!AK32="AB"),"AB",IF(AND('Marks Entry'!AJ32="ML",'Marks Entry'!AK32="ML"),"RE",IF('Marks Entry'!AJ32="","",ROUNDUP(('Marks Entry'!AJ32+'Marks Entry'!AK32)*30/100,0)))))</f>
        <v/>
      </c>
      <c r="BQ30" s="375" t="str">
        <f t="shared" si="62"/>
        <v/>
      </c>
      <c r="BR30" s="357">
        <f t="shared" si="63"/>
        <v>0</v>
      </c>
      <c r="BS30" s="357">
        <f t="shared" si="64"/>
        <v>0</v>
      </c>
      <c r="BT30" s="358" t="str">
        <f t="shared" si="65"/>
        <v/>
      </c>
      <c r="BU30" s="357" t="str">
        <f t="shared" si="66"/>
        <v/>
      </c>
      <c r="BV30" s="357" t="str">
        <f t="shared" si="67"/>
        <v/>
      </c>
      <c r="BW30" s="357" t="str">
        <f t="shared" si="68"/>
        <v/>
      </c>
      <c r="BX30" s="359" t="str">
        <f>IF('Marks Entry'!AL32="","",'Marks Entry'!AL32)</f>
        <v/>
      </c>
      <c r="BY30" s="352" t="str">
        <f>IF('Marks Entry'!AN32="","",'Marks Entry'!AN32)</f>
        <v/>
      </c>
      <c r="BZ30" s="352" t="str">
        <f>IF('Marks Entry'!AO32="","",'Marks Entry'!AO32)</f>
        <v/>
      </c>
      <c r="CA30" s="352" t="str">
        <f>IF('Marks Entry'!AP32="","",'Marks Entry'!AP32)</f>
        <v/>
      </c>
      <c r="CB30" s="353" t="str">
        <f t="shared" si="69"/>
        <v/>
      </c>
      <c r="CC30" s="374" t="str">
        <f t="shared" si="70"/>
        <v/>
      </c>
      <c r="CD30" s="352" t="str">
        <f>IF('Marks Entry'!AQ32="","",'Marks Entry'!AQ32)</f>
        <v/>
      </c>
      <c r="CE30" s="352" t="str">
        <f>IF('Marks Entry'!AR32="","",'Marks Entry'!AR32)</f>
        <v/>
      </c>
      <c r="CF30" s="352" t="str">
        <f t="shared" si="71"/>
        <v/>
      </c>
      <c r="CG30" s="374" t="str">
        <f t="shared" si="72"/>
        <v/>
      </c>
      <c r="CH30" s="371" t="str">
        <f>IF(AND($B30="NSO",$E30=""),"",IF(AND('Marks Entry'!AS32="AB",'Marks Entry'!AT32="AB"),"AB",IF(AND('Marks Entry'!AS32="ML",'Marks Entry'!AT32="ML"),"RE",IF('Marks Entry'!AS32="","",ROUNDUP(('Marks Entry'!AS32+'Marks Entry'!AT32)*30/100,0)))))</f>
        <v/>
      </c>
      <c r="CI30" s="375" t="str">
        <f t="shared" si="73"/>
        <v/>
      </c>
      <c r="CJ30" s="357">
        <f t="shared" si="74"/>
        <v>0</v>
      </c>
      <c r="CK30" s="357">
        <f t="shared" si="75"/>
        <v>0</v>
      </c>
      <c r="CL30" s="358" t="str">
        <f t="shared" si="76"/>
        <v/>
      </c>
      <c r="CM30" s="357" t="str">
        <f t="shared" si="77"/>
        <v/>
      </c>
      <c r="CN30" s="357" t="str">
        <f t="shared" si="78"/>
        <v/>
      </c>
      <c r="CO30" s="357" t="str">
        <f t="shared" si="79"/>
        <v/>
      </c>
      <c r="CP30" s="359" t="str">
        <f>IF('Marks Entry'!AU32="","",'Marks Entry'!AU32)</f>
        <v/>
      </c>
      <c r="CQ30" s="352" t="str">
        <f>IF('Marks Entry'!AW32="","",'Marks Entry'!AW32)</f>
        <v/>
      </c>
      <c r="CR30" s="352" t="str">
        <f>IF('Marks Entry'!AX32="","",'Marks Entry'!AX32)</f>
        <v/>
      </c>
      <c r="CS30" s="352" t="str">
        <f>IF('Marks Entry'!AY32="","",'Marks Entry'!AY32)</f>
        <v/>
      </c>
      <c r="CT30" s="353" t="str">
        <f t="shared" si="80"/>
        <v/>
      </c>
      <c r="CU30" s="374" t="str">
        <f t="shared" si="81"/>
        <v/>
      </c>
      <c r="CV30" s="352" t="str">
        <f>IF('Marks Entry'!AZ32="","",'Marks Entry'!AZ32)</f>
        <v/>
      </c>
      <c r="CW30" s="352" t="str">
        <f>IF('Marks Entry'!BA32="","",'Marks Entry'!BA32)</f>
        <v/>
      </c>
      <c r="CX30" s="352" t="str">
        <f t="shared" si="82"/>
        <v/>
      </c>
      <c r="CY30" s="374" t="str">
        <f t="shared" si="83"/>
        <v/>
      </c>
      <c r="CZ30" s="371" t="str">
        <f>IF(AND($B30="NSO",$E30=""),"",IF(AND('Marks Entry'!BB32="AB",'Marks Entry'!BC32="AB"),"AB",IF(AND('Marks Entry'!BB32="ML",'Marks Entry'!BC32="ML"),"RE",IF('Marks Entry'!BB32="","",ROUNDUP(('Marks Entry'!BB32+'Marks Entry'!BC32)*30/100,0)))))</f>
        <v/>
      </c>
      <c r="DA30" s="375" t="str">
        <f t="shared" si="84"/>
        <v/>
      </c>
      <c r="DB30" s="357">
        <f t="shared" si="85"/>
        <v>0</v>
      </c>
      <c r="DC30" s="357">
        <f t="shared" si="86"/>
        <v>0</v>
      </c>
      <c r="DD30" s="358" t="str">
        <f t="shared" si="87"/>
        <v/>
      </c>
      <c r="DE30" s="357" t="str">
        <f t="shared" si="88"/>
        <v/>
      </c>
      <c r="DF30" s="357" t="str">
        <f t="shared" si="89"/>
        <v/>
      </c>
      <c r="DG30" s="357" t="str">
        <f t="shared" si="90"/>
        <v/>
      </c>
      <c r="DH30" s="357">
        <f t="shared" si="91"/>
        <v>0</v>
      </c>
      <c r="DI30" s="376" t="str">
        <f t="shared" si="92"/>
        <v/>
      </c>
      <c r="DJ30" s="376" t="str">
        <f t="shared" si="93"/>
        <v/>
      </c>
      <c r="DK30" s="376" t="str">
        <f t="shared" si="94"/>
        <v/>
      </c>
      <c r="DL30" s="376" t="str">
        <f t="shared" si="95"/>
        <v/>
      </c>
      <c r="DM30" s="376" t="str">
        <f t="shared" si="96"/>
        <v/>
      </c>
      <c r="DN30" s="376" t="str">
        <f t="shared" si="97"/>
        <v/>
      </c>
      <c r="DO30" s="361">
        <f t="shared" si="98"/>
        <v>0</v>
      </c>
      <c r="DP30" s="361">
        <f t="shared" si="99"/>
        <v>0</v>
      </c>
      <c r="DQ30" s="361">
        <f t="shared" si="100"/>
        <v>0</v>
      </c>
      <c r="DR30" s="361">
        <f t="shared" si="101"/>
        <v>0</v>
      </c>
      <c r="DS30" s="361">
        <f t="shared" si="102"/>
        <v>0</v>
      </c>
      <c r="DT30" s="377" t="str">
        <f t="shared" si="103"/>
        <v/>
      </c>
      <c r="DU30" s="480" t="str">
        <f>IF('Marks Entry'!BD32="","",'Marks Entry'!BD32)</f>
        <v/>
      </c>
      <c r="DV30" s="480" t="str">
        <f>IF('Marks Entry'!BE32="","",'Marks Entry'!BE32)</f>
        <v/>
      </c>
      <c r="DW30" s="480" t="str">
        <f>IF('Marks Entry'!BF32="","",'Marks Entry'!BF32)</f>
        <v/>
      </c>
      <c r="DX30" s="378" t="str">
        <f t="shared" si="104"/>
        <v/>
      </c>
      <c r="DY30" s="352" t="str">
        <f t="shared" si="105"/>
        <v/>
      </c>
      <c r="DZ30" s="379" t="str">
        <f t="shared" si="106"/>
        <v/>
      </c>
      <c r="EA30" s="352" t="str">
        <f t="shared" si="107"/>
        <v/>
      </c>
      <c r="EB30" s="379" t="str">
        <f t="shared" si="108"/>
        <v/>
      </c>
      <c r="EC30" s="352" t="str">
        <f t="shared" si="109"/>
        <v/>
      </c>
      <c r="ED30" s="352" t="str">
        <f t="shared" si="110"/>
        <v/>
      </c>
      <c r="EE30" s="352" t="str">
        <f t="shared" si="111"/>
        <v/>
      </c>
      <c r="EF30" s="380" t="str">
        <f t="shared" si="112"/>
        <v/>
      </c>
      <c r="EG30" s="379" t="str">
        <f t="shared" si="113"/>
        <v/>
      </c>
      <c r="EH30" s="352" t="str">
        <f t="shared" si="114"/>
        <v/>
      </c>
      <c r="EI30" s="352" t="str">
        <f t="shared" si="115"/>
        <v/>
      </c>
      <c r="EJ30" s="352" t="str">
        <f t="shared" si="116"/>
        <v/>
      </c>
      <c r="EK30" s="352" t="str">
        <f t="shared" si="117"/>
        <v/>
      </c>
      <c r="EL30" s="379" t="str">
        <f t="shared" si="118"/>
        <v/>
      </c>
      <c r="EM30" s="352" t="str">
        <f t="shared" si="119"/>
        <v/>
      </c>
      <c r="EN30" s="352" t="str">
        <f t="shared" si="120"/>
        <v/>
      </c>
      <c r="EO30" s="352" t="str">
        <f t="shared" si="121"/>
        <v/>
      </c>
      <c r="EP30" s="352" t="str">
        <f t="shared" si="122"/>
        <v/>
      </c>
      <c r="EQ30" s="379" t="str">
        <f t="shared" si="123"/>
        <v/>
      </c>
      <c r="ER30" s="352" t="str">
        <f t="shared" si="124"/>
        <v/>
      </c>
      <c r="ES30" s="352" t="str">
        <f t="shared" si="125"/>
        <v/>
      </c>
      <c r="ET30" s="352" t="str">
        <f t="shared" si="126"/>
        <v/>
      </c>
      <c r="EU30" s="352" t="str">
        <f t="shared" si="127"/>
        <v/>
      </c>
      <c r="EV30" s="379" t="str">
        <f t="shared" si="128"/>
        <v/>
      </c>
      <c r="EW30" s="379" t="str">
        <f t="shared" si="129"/>
        <v/>
      </c>
      <c r="EX30" s="381" t="str">
        <f>IF('Student DATA Entry'!I27="","",'Student DATA Entry'!I27)</f>
        <v/>
      </c>
      <c r="EY30" s="382" t="str">
        <f>IF('Student DATA Entry'!J27="","",'Student DATA Entry'!J27)</f>
        <v/>
      </c>
      <c r="EZ30" s="368" t="str">
        <f t="shared" si="130"/>
        <v xml:space="preserve">      </v>
      </c>
      <c r="FA30" s="368" t="str">
        <f t="shared" si="131"/>
        <v xml:space="preserve">      </v>
      </c>
      <c r="FB30" s="368" t="str">
        <f t="shared" si="132"/>
        <v xml:space="preserve">      </v>
      </c>
      <c r="FC30" s="368" t="str">
        <f t="shared" si="133"/>
        <v xml:space="preserve">              </v>
      </c>
      <c r="FD30" s="368" t="str">
        <f t="shared" si="134"/>
        <v xml:space="preserve"> </v>
      </c>
      <c r="FE30" s="479" t="str">
        <f t="shared" si="135"/>
        <v/>
      </c>
      <c r="FF30" s="384" t="str">
        <f t="shared" si="136"/>
        <v/>
      </c>
      <c r="FG30" s="481" t="str">
        <f t="shared" si="137"/>
        <v/>
      </c>
      <c r="FH30" s="386" t="str">
        <f t="shared" si="138"/>
        <v/>
      </c>
      <c r="FI30" s="364" t="str">
        <f t="shared" si="139"/>
        <v/>
      </c>
    </row>
    <row r="31" spans="1:165" s="140" customFormat="1" ht="15.6" customHeight="1">
      <c r="A31" s="369">
        <v>26</v>
      </c>
      <c r="B31" s="370" t="str">
        <f>IF('Marks Entry'!B33="","",VALUE('Marks Entry'!B33))</f>
        <v/>
      </c>
      <c r="C31" s="371" t="str">
        <f>IF('Marks Entry'!C33="","",'Marks Entry'!C33)</f>
        <v/>
      </c>
      <c r="D31" s="372" t="str">
        <f>IF('Marks Entry'!D33="","",'Marks Entry'!D33)</f>
        <v/>
      </c>
      <c r="E31" s="373" t="str">
        <f>IF('Marks Entry'!E33="","",'Marks Entry'!E33)</f>
        <v/>
      </c>
      <c r="F31" s="373" t="str">
        <f>IF('Marks Entry'!F33="","",'Marks Entry'!F33)</f>
        <v/>
      </c>
      <c r="G31" s="373" t="str">
        <f>IF('Marks Entry'!G33="","",'Marks Entry'!G33)</f>
        <v/>
      </c>
      <c r="H31" s="352" t="str">
        <f>IF('Marks Entry'!H33="","",'Marks Entry'!H33)</f>
        <v/>
      </c>
      <c r="I31" s="352" t="str">
        <f>IF('Marks Entry'!I33="","",'Marks Entry'!I33)</f>
        <v/>
      </c>
      <c r="J31" s="352" t="str">
        <f>IF('Marks Entry'!J33="","",'Marks Entry'!J33)</f>
        <v/>
      </c>
      <c r="K31" s="352" t="str">
        <f>IF('Marks Entry'!K33="","",'Marks Entry'!K33)</f>
        <v/>
      </c>
      <c r="L31" s="352" t="str">
        <f>IF('Marks Entry'!L33="","",'Marks Entry'!L33)</f>
        <v/>
      </c>
      <c r="M31" s="353" t="str">
        <f t="shared" si="27"/>
        <v/>
      </c>
      <c r="N31" s="374" t="str">
        <f t="shared" si="28"/>
        <v/>
      </c>
      <c r="O31" s="352" t="str">
        <f>IF('Marks Entry'!M33="","",'Marks Entry'!M33)</f>
        <v/>
      </c>
      <c r="P31" s="374" t="str">
        <f t="shared" si="29"/>
        <v/>
      </c>
      <c r="Q31" s="371" t="str">
        <f>IF(AND($B31="NSO",$E31="",O31=""),"",IF(AND('Marks Entry'!N33="AB"),"AB",IF(AND('Marks Entry'!N33="ML"),"RE",IF('Marks Entry'!N33="","",ROUNDUP('Marks Entry'!N33*30/100,0)))))</f>
        <v/>
      </c>
      <c r="R31" s="375" t="str">
        <f t="shared" si="30"/>
        <v/>
      </c>
      <c r="S31" s="357">
        <f t="shared" si="31"/>
        <v>0</v>
      </c>
      <c r="T31" s="357">
        <f t="shared" si="32"/>
        <v>0</v>
      </c>
      <c r="U31" s="358" t="str">
        <f t="shared" si="33"/>
        <v/>
      </c>
      <c r="V31" s="357" t="str">
        <f t="shared" si="34"/>
        <v/>
      </c>
      <c r="W31" s="357" t="str">
        <f t="shared" si="35"/>
        <v/>
      </c>
      <c r="X31" s="357" t="str">
        <f t="shared" si="36"/>
        <v/>
      </c>
      <c r="Y31" s="352" t="str">
        <f>IF('Marks Entry'!O33="","",'Marks Entry'!O33)</f>
        <v/>
      </c>
      <c r="Z31" s="352" t="str">
        <f>IF('Marks Entry'!P33="","",'Marks Entry'!P33)</f>
        <v/>
      </c>
      <c r="AA31" s="352" t="str">
        <f>IF('Marks Entry'!Q33="","",'Marks Entry'!Q33)</f>
        <v/>
      </c>
      <c r="AB31" s="353" t="str">
        <f t="shared" si="37"/>
        <v/>
      </c>
      <c r="AC31" s="374" t="str">
        <f t="shared" si="38"/>
        <v/>
      </c>
      <c r="AD31" s="352" t="str">
        <f>IF('Marks Entry'!R33="","",'Marks Entry'!R33)</f>
        <v/>
      </c>
      <c r="AE31" s="374" t="str">
        <f t="shared" si="39"/>
        <v/>
      </c>
      <c r="AF31" s="371" t="str">
        <f>IF(AND($B31="NSO",$E31=""),"",IF(AND('Marks Entry'!S33="AB"),"AB",IF(AND('Marks Entry'!S33="ML"),"RE",IF('Marks Entry'!S33="","",ROUNDUP('Marks Entry'!S33*30/100,0)))))</f>
        <v/>
      </c>
      <c r="AG31" s="375" t="str">
        <f t="shared" si="40"/>
        <v/>
      </c>
      <c r="AH31" s="357">
        <f t="shared" si="41"/>
        <v>0</v>
      </c>
      <c r="AI31" s="357">
        <f t="shared" si="42"/>
        <v>0</v>
      </c>
      <c r="AJ31" s="358" t="str">
        <f t="shared" si="43"/>
        <v/>
      </c>
      <c r="AK31" s="357" t="str">
        <f t="shared" si="44"/>
        <v/>
      </c>
      <c r="AL31" s="357" t="str">
        <f t="shared" si="45"/>
        <v/>
      </c>
      <c r="AM31" s="357" t="str">
        <f t="shared" si="46"/>
        <v/>
      </c>
      <c r="AN31" s="359" t="str">
        <f>IF('Marks Entry'!T33="","",'Marks Entry'!T33)</f>
        <v/>
      </c>
      <c r="AO31" s="352" t="str">
        <f>IF('Marks Entry'!V33="","",'Marks Entry'!V33)</f>
        <v/>
      </c>
      <c r="AP31" s="352" t="str">
        <f>IF('Marks Entry'!W33="","",'Marks Entry'!W33)</f>
        <v/>
      </c>
      <c r="AQ31" s="352" t="str">
        <f>IF('Marks Entry'!X33="","",'Marks Entry'!X33)</f>
        <v/>
      </c>
      <c r="AR31" s="353" t="str">
        <f t="shared" si="47"/>
        <v/>
      </c>
      <c r="AS31" s="374" t="str">
        <f t="shared" si="48"/>
        <v/>
      </c>
      <c r="AT31" s="352" t="str">
        <f>IF('Marks Entry'!Y33="","",'Marks Entry'!Y33)</f>
        <v/>
      </c>
      <c r="AU31" s="352" t="str">
        <f>IF('Marks Entry'!Z33="","",'Marks Entry'!Z33)</f>
        <v/>
      </c>
      <c r="AV31" s="352" t="str">
        <f t="shared" si="49"/>
        <v/>
      </c>
      <c r="AW31" s="374" t="str">
        <f t="shared" si="50"/>
        <v/>
      </c>
      <c r="AX31" s="371" t="str">
        <f>IF(AND($B31="NSO",$E31=""),"",IF(AND('Marks Entry'!AA33="AB",'Marks Entry'!AB33="AB"),"AB",IF(AND('Marks Entry'!AA33="ML",'Marks Entry'!AB33="ML"),"RE",IF('Marks Entry'!AA33="","",ROUNDUP(('Marks Entry'!AA33+'Marks Entry'!AB33)*30/100,0)))))</f>
        <v/>
      </c>
      <c r="AY31" s="375" t="str">
        <f t="shared" si="51"/>
        <v/>
      </c>
      <c r="AZ31" s="357">
        <f t="shared" si="52"/>
        <v>0</v>
      </c>
      <c r="BA31" s="357">
        <f t="shared" si="53"/>
        <v>0</v>
      </c>
      <c r="BB31" s="358" t="str">
        <f t="shared" si="54"/>
        <v/>
      </c>
      <c r="BC31" s="357" t="str">
        <f t="shared" si="55"/>
        <v/>
      </c>
      <c r="BD31" s="357" t="str">
        <f t="shared" si="56"/>
        <v/>
      </c>
      <c r="BE31" s="357" t="str">
        <f t="shared" si="57"/>
        <v/>
      </c>
      <c r="BF31" s="359" t="str">
        <f>IF('Marks Entry'!AC33="","",'Marks Entry'!AC33)</f>
        <v/>
      </c>
      <c r="BG31" s="352" t="str">
        <f>IF('Marks Entry'!AE33="","",'Marks Entry'!AE33)</f>
        <v/>
      </c>
      <c r="BH31" s="352" t="str">
        <f>IF('Marks Entry'!AF33="","",'Marks Entry'!AF33)</f>
        <v/>
      </c>
      <c r="BI31" s="352" t="str">
        <f>IF('Marks Entry'!AG33="","",'Marks Entry'!AG33)</f>
        <v/>
      </c>
      <c r="BJ31" s="353" t="str">
        <f t="shared" si="58"/>
        <v/>
      </c>
      <c r="BK31" s="374" t="str">
        <f t="shared" si="59"/>
        <v/>
      </c>
      <c r="BL31" s="352" t="str">
        <f>IF('Marks Entry'!AH33="","",'Marks Entry'!AH33)</f>
        <v/>
      </c>
      <c r="BM31" s="352" t="str">
        <f>IF('Marks Entry'!AI33="","",'Marks Entry'!AI33)</f>
        <v/>
      </c>
      <c r="BN31" s="352" t="str">
        <f t="shared" si="60"/>
        <v/>
      </c>
      <c r="BO31" s="374" t="str">
        <f t="shared" si="61"/>
        <v/>
      </c>
      <c r="BP31" s="371" t="str">
        <f>IF(AND($B31="NSO",$E31=""),"",IF(AND('Marks Entry'!AJ33="AB",'Marks Entry'!AK33="AB"),"AB",IF(AND('Marks Entry'!AJ33="ML",'Marks Entry'!AK33="ML"),"RE",IF('Marks Entry'!AJ33="","",ROUNDUP(('Marks Entry'!AJ33+'Marks Entry'!AK33)*30/100,0)))))</f>
        <v/>
      </c>
      <c r="BQ31" s="375" t="str">
        <f t="shared" si="62"/>
        <v/>
      </c>
      <c r="BR31" s="357">
        <f t="shared" si="63"/>
        <v>0</v>
      </c>
      <c r="BS31" s="357">
        <f t="shared" si="64"/>
        <v>0</v>
      </c>
      <c r="BT31" s="358" t="str">
        <f t="shared" si="65"/>
        <v/>
      </c>
      <c r="BU31" s="357" t="str">
        <f t="shared" si="66"/>
        <v/>
      </c>
      <c r="BV31" s="357" t="str">
        <f t="shared" si="67"/>
        <v/>
      </c>
      <c r="BW31" s="357" t="str">
        <f t="shared" si="68"/>
        <v/>
      </c>
      <c r="BX31" s="359" t="str">
        <f>IF('Marks Entry'!AL33="","",'Marks Entry'!AL33)</f>
        <v/>
      </c>
      <c r="BY31" s="352" t="str">
        <f>IF('Marks Entry'!AN33="","",'Marks Entry'!AN33)</f>
        <v/>
      </c>
      <c r="BZ31" s="352" t="str">
        <f>IF('Marks Entry'!AO33="","",'Marks Entry'!AO33)</f>
        <v/>
      </c>
      <c r="CA31" s="352" t="str">
        <f>IF('Marks Entry'!AP33="","",'Marks Entry'!AP33)</f>
        <v/>
      </c>
      <c r="CB31" s="353" t="str">
        <f t="shared" si="69"/>
        <v/>
      </c>
      <c r="CC31" s="374" t="str">
        <f t="shared" si="70"/>
        <v/>
      </c>
      <c r="CD31" s="352" t="str">
        <f>IF('Marks Entry'!AQ33="","",'Marks Entry'!AQ33)</f>
        <v/>
      </c>
      <c r="CE31" s="352" t="str">
        <f>IF('Marks Entry'!AR33="","",'Marks Entry'!AR33)</f>
        <v/>
      </c>
      <c r="CF31" s="352" t="str">
        <f t="shared" si="71"/>
        <v/>
      </c>
      <c r="CG31" s="374" t="str">
        <f t="shared" si="72"/>
        <v/>
      </c>
      <c r="CH31" s="371" t="str">
        <f>IF(AND($B31="NSO",$E31=""),"",IF(AND('Marks Entry'!AS33="AB",'Marks Entry'!AT33="AB"),"AB",IF(AND('Marks Entry'!AS33="ML",'Marks Entry'!AT33="ML"),"RE",IF('Marks Entry'!AS33="","",ROUNDUP(('Marks Entry'!AS33+'Marks Entry'!AT33)*30/100,0)))))</f>
        <v/>
      </c>
      <c r="CI31" s="375" t="str">
        <f t="shared" si="73"/>
        <v/>
      </c>
      <c r="CJ31" s="357">
        <f t="shared" si="74"/>
        <v>0</v>
      </c>
      <c r="CK31" s="357">
        <f t="shared" si="75"/>
        <v>0</v>
      </c>
      <c r="CL31" s="358" t="str">
        <f t="shared" si="76"/>
        <v/>
      </c>
      <c r="CM31" s="357" t="str">
        <f t="shared" si="77"/>
        <v/>
      </c>
      <c r="CN31" s="357" t="str">
        <f t="shared" si="78"/>
        <v/>
      </c>
      <c r="CO31" s="357" t="str">
        <f t="shared" si="79"/>
        <v/>
      </c>
      <c r="CP31" s="359" t="str">
        <f>IF('Marks Entry'!AU33="","",'Marks Entry'!AU33)</f>
        <v/>
      </c>
      <c r="CQ31" s="352" t="str">
        <f>IF('Marks Entry'!AW33="","",'Marks Entry'!AW33)</f>
        <v/>
      </c>
      <c r="CR31" s="352" t="str">
        <f>IF('Marks Entry'!AX33="","",'Marks Entry'!AX33)</f>
        <v/>
      </c>
      <c r="CS31" s="352" t="str">
        <f>IF('Marks Entry'!AY33="","",'Marks Entry'!AY33)</f>
        <v/>
      </c>
      <c r="CT31" s="353" t="str">
        <f t="shared" si="80"/>
        <v/>
      </c>
      <c r="CU31" s="374" t="str">
        <f t="shared" si="81"/>
        <v/>
      </c>
      <c r="CV31" s="352" t="str">
        <f>IF('Marks Entry'!AZ33="","",'Marks Entry'!AZ33)</f>
        <v/>
      </c>
      <c r="CW31" s="352" t="str">
        <f>IF('Marks Entry'!BA33="","",'Marks Entry'!BA33)</f>
        <v/>
      </c>
      <c r="CX31" s="352" t="str">
        <f t="shared" si="82"/>
        <v/>
      </c>
      <c r="CY31" s="374" t="str">
        <f t="shared" si="83"/>
        <v/>
      </c>
      <c r="CZ31" s="371" t="str">
        <f>IF(AND($B31="NSO",$E31=""),"",IF(AND('Marks Entry'!BB33="AB",'Marks Entry'!BC33="AB"),"AB",IF(AND('Marks Entry'!BB33="ML",'Marks Entry'!BC33="ML"),"RE",IF('Marks Entry'!BB33="","",ROUNDUP(('Marks Entry'!BB33+'Marks Entry'!BC33)*30/100,0)))))</f>
        <v/>
      </c>
      <c r="DA31" s="375" t="str">
        <f t="shared" si="84"/>
        <v/>
      </c>
      <c r="DB31" s="357">
        <f t="shared" si="85"/>
        <v>0</v>
      </c>
      <c r="DC31" s="357">
        <f t="shared" si="86"/>
        <v>0</v>
      </c>
      <c r="DD31" s="358" t="str">
        <f t="shared" si="87"/>
        <v/>
      </c>
      <c r="DE31" s="357" t="str">
        <f t="shared" si="88"/>
        <v/>
      </c>
      <c r="DF31" s="357" t="str">
        <f t="shared" si="89"/>
        <v/>
      </c>
      <c r="DG31" s="357" t="str">
        <f t="shared" si="90"/>
        <v/>
      </c>
      <c r="DH31" s="357">
        <f t="shared" si="91"/>
        <v>0</v>
      </c>
      <c r="DI31" s="376" t="str">
        <f t="shared" si="92"/>
        <v/>
      </c>
      <c r="DJ31" s="376" t="str">
        <f t="shared" si="93"/>
        <v/>
      </c>
      <c r="DK31" s="376" t="str">
        <f t="shared" si="94"/>
        <v/>
      </c>
      <c r="DL31" s="376" t="str">
        <f t="shared" si="95"/>
        <v/>
      </c>
      <c r="DM31" s="376" t="str">
        <f t="shared" si="96"/>
        <v/>
      </c>
      <c r="DN31" s="376" t="str">
        <f t="shared" si="97"/>
        <v/>
      </c>
      <c r="DO31" s="361">
        <f t="shared" si="98"/>
        <v>0</v>
      </c>
      <c r="DP31" s="361">
        <f t="shared" si="99"/>
        <v>0</v>
      </c>
      <c r="DQ31" s="361">
        <f t="shared" si="100"/>
        <v>0</v>
      </c>
      <c r="DR31" s="361">
        <f t="shared" si="101"/>
        <v>0</v>
      </c>
      <c r="DS31" s="361">
        <f t="shared" si="102"/>
        <v>0</v>
      </c>
      <c r="DT31" s="377" t="str">
        <f t="shared" si="103"/>
        <v/>
      </c>
      <c r="DU31" s="480" t="str">
        <f>IF('Marks Entry'!BD33="","",'Marks Entry'!BD33)</f>
        <v/>
      </c>
      <c r="DV31" s="480" t="str">
        <f>IF('Marks Entry'!BE33="","",'Marks Entry'!BE33)</f>
        <v/>
      </c>
      <c r="DW31" s="480" t="str">
        <f>IF('Marks Entry'!BF33="","",'Marks Entry'!BF33)</f>
        <v/>
      </c>
      <c r="DX31" s="378" t="str">
        <f t="shared" si="104"/>
        <v/>
      </c>
      <c r="DY31" s="352" t="str">
        <f t="shared" si="105"/>
        <v/>
      </c>
      <c r="DZ31" s="379" t="str">
        <f t="shared" si="106"/>
        <v/>
      </c>
      <c r="EA31" s="352" t="str">
        <f t="shared" si="107"/>
        <v/>
      </c>
      <c r="EB31" s="379" t="str">
        <f t="shared" si="108"/>
        <v/>
      </c>
      <c r="EC31" s="352" t="str">
        <f t="shared" si="109"/>
        <v/>
      </c>
      <c r="ED31" s="352" t="str">
        <f t="shared" si="110"/>
        <v/>
      </c>
      <c r="EE31" s="352" t="str">
        <f t="shared" si="111"/>
        <v/>
      </c>
      <c r="EF31" s="380" t="str">
        <f t="shared" si="112"/>
        <v/>
      </c>
      <c r="EG31" s="379" t="str">
        <f t="shared" si="113"/>
        <v/>
      </c>
      <c r="EH31" s="352" t="str">
        <f t="shared" si="114"/>
        <v/>
      </c>
      <c r="EI31" s="352" t="str">
        <f t="shared" si="115"/>
        <v/>
      </c>
      <c r="EJ31" s="352" t="str">
        <f t="shared" si="116"/>
        <v/>
      </c>
      <c r="EK31" s="352" t="str">
        <f t="shared" si="117"/>
        <v/>
      </c>
      <c r="EL31" s="379" t="str">
        <f t="shared" si="118"/>
        <v/>
      </c>
      <c r="EM31" s="352" t="str">
        <f t="shared" si="119"/>
        <v/>
      </c>
      <c r="EN31" s="352" t="str">
        <f t="shared" si="120"/>
        <v/>
      </c>
      <c r="EO31" s="352" t="str">
        <f t="shared" si="121"/>
        <v/>
      </c>
      <c r="EP31" s="352" t="str">
        <f t="shared" si="122"/>
        <v/>
      </c>
      <c r="EQ31" s="379" t="str">
        <f t="shared" si="123"/>
        <v/>
      </c>
      <c r="ER31" s="352" t="str">
        <f t="shared" si="124"/>
        <v/>
      </c>
      <c r="ES31" s="352" t="str">
        <f t="shared" si="125"/>
        <v/>
      </c>
      <c r="ET31" s="352" t="str">
        <f t="shared" si="126"/>
        <v/>
      </c>
      <c r="EU31" s="352" t="str">
        <f t="shared" si="127"/>
        <v/>
      </c>
      <c r="EV31" s="379" t="str">
        <f t="shared" si="128"/>
        <v/>
      </c>
      <c r="EW31" s="379" t="str">
        <f t="shared" si="129"/>
        <v/>
      </c>
      <c r="EX31" s="381" t="str">
        <f>IF('Student DATA Entry'!I28="","",'Student DATA Entry'!I28)</f>
        <v/>
      </c>
      <c r="EY31" s="382" t="str">
        <f>IF('Student DATA Entry'!J28="","",'Student DATA Entry'!J28)</f>
        <v/>
      </c>
      <c r="EZ31" s="368" t="str">
        <f t="shared" si="130"/>
        <v xml:space="preserve">      </v>
      </c>
      <c r="FA31" s="368" t="str">
        <f t="shared" si="131"/>
        <v xml:space="preserve">      </v>
      </c>
      <c r="FB31" s="368" t="str">
        <f t="shared" si="132"/>
        <v xml:space="preserve">      </v>
      </c>
      <c r="FC31" s="368" t="str">
        <f t="shared" si="133"/>
        <v xml:space="preserve">              </v>
      </c>
      <c r="FD31" s="368" t="str">
        <f t="shared" si="134"/>
        <v xml:space="preserve"> </v>
      </c>
      <c r="FE31" s="479" t="str">
        <f t="shared" si="135"/>
        <v/>
      </c>
      <c r="FF31" s="384" t="str">
        <f t="shared" si="136"/>
        <v/>
      </c>
      <c r="FG31" s="481" t="str">
        <f t="shared" si="137"/>
        <v/>
      </c>
      <c r="FH31" s="386" t="str">
        <f t="shared" si="138"/>
        <v/>
      </c>
      <c r="FI31" s="364" t="str">
        <f t="shared" si="139"/>
        <v/>
      </c>
    </row>
    <row r="32" spans="1:165" s="140" customFormat="1" ht="15.6" customHeight="1">
      <c r="A32" s="369">
        <v>27</v>
      </c>
      <c r="B32" s="370" t="str">
        <f>IF('Marks Entry'!B34="","",VALUE('Marks Entry'!B34))</f>
        <v/>
      </c>
      <c r="C32" s="371" t="str">
        <f>IF('Marks Entry'!C34="","",'Marks Entry'!C34)</f>
        <v/>
      </c>
      <c r="D32" s="372" t="str">
        <f>IF('Marks Entry'!D34="","",'Marks Entry'!D34)</f>
        <v/>
      </c>
      <c r="E32" s="373" t="str">
        <f>IF('Marks Entry'!E34="","",'Marks Entry'!E34)</f>
        <v/>
      </c>
      <c r="F32" s="373" t="str">
        <f>IF('Marks Entry'!F34="","",'Marks Entry'!F34)</f>
        <v/>
      </c>
      <c r="G32" s="373" t="str">
        <f>IF('Marks Entry'!G34="","",'Marks Entry'!G34)</f>
        <v/>
      </c>
      <c r="H32" s="352" t="str">
        <f>IF('Marks Entry'!H34="","",'Marks Entry'!H34)</f>
        <v/>
      </c>
      <c r="I32" s="352" t="str">
        <f>IF('Marks Entry'!I34="","",'Marks Entry'!I34)</f>
        <v/>
      </c>
      <c r="J32" s="352" t="str">
        <f>IF('Marks Entry'!J34="","",'Marks Entry'!J34)</f>
        <v/>
      </c>
      <c r="K32" s="352" t="str">
        <f>IF('Marks Entry'!K34="","",'Marks Entry'!K34)</f>
        <v/>
      </c>
      <c r="L32" s="352" t="str">
        <f>IF('Marks Entry'!L34="","",'Marks Entry'!L34)</f>
        <v/>
      </c>
      <c r="M32" s="353" t="str">
        <f t="shared" si="27"/>
        <v/>
      </c>
      <c r="N32" s="374" t="str">
        <f t="shared" si="28"/>
        <v/>
      </c>
      <c r="O32" s="352" t="str">
        <f>IF('Marks Entry'!M34="","",'Marks Entry'!M34)</f>
        <v/>
      </c>
      <c r="P32" s="374" t="str">
        <f t="shared" si="29"/>
        <v/>
      </c>
      <c r="Q32" s="371" t="str">
        <f>IF(AND($B32="NSO",$E32="",O32=""),"",IF(AND('Marks Entry'!N34="AB"),"AB",IF(AND('Marks Entry'!N34="ML"),"RE",IF('Marks Entry'!N34="","",ROUNDUP('Marks Entry'!N34*30/100,0)))))</f>
        <v/>
      </c>
      <c r="R32" s="375" t="str">
        <f t="shared" si="30"/>
        <v/>
      </c>
      <c r="S32" s="357">
        <f t="shared" si="31"/>
        <v>0</v>
      </c>
      <c r="T32" s="357">
        <f t="shared" si="32"/>
        <v>0</v>
      </c>
      <c r="U32" s="358" t="str">
        <f t="shared" si="33"/>
        <v/>
      </c>
      <c r="V32" s="357" t="str">
        <f t="shared" si="34"/>
        <v/>
      </c>
      <c r="W32" s="357" t="str">
        <f t="shared" si="35"/>
        <v/>
      </c>
      <c r="X32" s="357" t="str">
        <f t="shared" si="36"/>
        <v/>
      </c>
      <c r="Y32" s="352" t="str">
        <f>IF('Marks Entry'!O34="","",'Marks Entry'!O34)</f>
        <v/>
      </c>
      <c r="Z32" s="352" t="str">
        <f>IF('Marks Entry'!P34="","",'Marks Entry'!P34)</f>
        <v/>
      </c>
      <c r="AA32" s="352" t="str">
        <f>IF('Marks Entry'!Q34="","",'Marks Entry'!Q34)</f>
        <v/>
      </c>
      <c r="AB32" s="353" t="str">
        <f t="shared" si="37"/>
        <v/>
      </c>
      <c r="AC32" s="374" t="str">
        <f t="shared" si="38"/>
        <v/>
      </c>
      <c r="AD32" s="352" t="str">
        <f>IF('Marks Entry'!R34="","",'Marks Entry'!R34)</f>
        <v/>
      </c>
      <c r="AE32" s="374" t="str">
        <f t="shared" si="39"/>
        <v/>
      </c>
      <c r="AF32" s="371" t="str">
        <f>IF(AND($B32="NSO",$E32=""),"",IF(AND('Marks Entry'!S34="AB"),"AB",IF(AND('Marks Entry'!S34="ML"),"RE",IF('Marks Entry'!S34="","",ROUNDUP('Marks Entry'!S34*30/100,0)))))</f>
        <v/>
      </c>
      <c r="AG32" s="375" t="str">
        <f t="shared" si="40"/>
        <v/>
      </c>
      <c r="AH32" s="357">
        <f t="shared" si="41"/>
        <v>0</v>
      </c>
      <c r="AI32" s="357">
        <f t="shared" si="42"/>
        <v>0</v>
      </c>
      <c r="AJ32" s="358" t="str">
        <f t="shared" si="43"/>
        <v/>
      </c>
      <c r="AK32" s="357" t="str">
        <f t="shared" si="44"/>
        <v/>
      </c>
      <c r="AL32" s="357" t="str">
        <f t="shared" si="45"/>
        <v/>
      </c>
      <c r="AM32" s="357" t="str">
        <f t="shared" si="46"/>
        <v/>
      </c>
      <c r="AN32" s="359" t="str">
        <f>IF('Marks Entry'!T34="","",'Marks Entry'!T34)</f>
        <v/>
      </c>
      <c r="AO32" s="352" t="str">
        <f>IF('Marks Entry'!V34="","",'Marks Entry'!V34)</f>
        <v/>
      </c>
      <c r="AP32" s="352" t="str">
        <f>IF('Marks Entry'!W34="","",'Marks Entry'!W34)</f>
        <v/>
      </c>
      <c r="AQ32" s="352" t="str">
        <f>IF('Marks Entry'!X34="","",'Marks Entry'!X34)</f>
        <v/>
      </c>
      <c r="AR32" s="353" t="str">
        <f t="shared" si="47"/>
        <v/>
      </c>
      <c r="AS32" s="374" t="str">
        <f t="shared" si="48"/>
        <v/>
      </c>
      <c r="AT32" s="352" t="str">
        <f>IF('Marks Entry'!Y34="","",'Marks Entry'!Y34)</f>
        <v/>
      </c>
      <c r="AU32" s="352" t="str">
        <f>IF('Marks Entry'!Z34="","",'Marks Entry'!Z34)</f>
        <v/>
      </c>
      <c r="AV32" s="352" t="str">
        <f t="shared" si="49"/>
        <v/>
      </c>
      <c r="AW32" s="374" t="str">
        <f t="shared" si="50"/>
        <v/>
      </c>
      <c r="AX32" s="371" t="str">
        <f>IF(AND($B32="NSO",$E32=""),"",IF(AND('Marks Entry'!AA34="AB",'Marks Entry'!AB34="AB"),"AB",IF(AND('Marks Entry'!AA34="ML",'Marks Entry'!AB34="ML"),"RE",IF('Marks Entry'!AA34="","",ROUNDUP(('Marks Entry'!AA34+'Marks Entry'!AB34)*30/100,0)))))</f>
        <v/>
      </c>
      <c r="AY32" s="375" t="str">
        <f t="shared" si="51"/>
        <v/>
      </c>
      <c r="AZ32" s="357">
        <f t="shared" si="52"/>
        <v>0</v>
      </c>
      <c r="BA32" s="357">
        <f t="shared" si="53"/>
        <v>0</v>
      </c>
      <c r="BB32" s="358" t="str">
        <f t="shared" si="54"/>
        <v/>
      </c>
      <c r="BC32" s="357" t="str">
        <f t="shared" si="55"/>
        <v/>
      </c>
      <c r="BD32" s="357" t="str">
        <f t="shared" si="56"/>
        <v/>
      </c>
      <c r="BE32" s="357" t="str">
        <f t="shared" si="57"/>
        <v/>
      </c>
      <c r="BF32" s="359" t="str">
        <f>IF('Marks Entry'!AC34="","",'Marks Entry'!AC34)</f>
        <v/>
      </c>
      <c r="BG32" s="352" t="str">
        <f>IF('Marks Entry'!AE34="","",'Marks Entry'!AE34)</f>
        <v/>
      </c>
      <c r="BH32" s="352" t="str">
        <f>IF('Marks Entry'!AF34="","",'Marks Entry'!AF34)</f>
        <v/>
      </c>
      <c r="BI32" s="352" t="str">
        <f>IF('Marks Entry'!AG34="","",'Marks Entry'!AG34)</f>
        <v/>
      </c>
      <c r="BJ32" s="353" t="str">
        <f t="shared" si="58"/>
        <v/>
      </c>
      <c r="BK32" s="374" t="str">
        <f t="shared" si="59"/>
        <v/>
      </c>
      <c r="BL32" s="352" t="str">
        <f>IF('Marks Entry'!AH34="","",'Marks Entry'!AH34)</f>
        <v/>
      </c>
      <c r="BM32" s="352" t="str">
        <f>IF('Marks Entry'!AI34="","",'Marks Entry'!AI34)</f>
        <v/>
      </c>
      <c r="BN32" s="352" t="str">
        <f t="shared" si="60"/>
        <v/>
      </c>
      <c r="BO32" s="374" t="str">
        <f t="shared" si="61"/>
        <v/>
      </c>
      <c r="BP32" s="371" t="str">
        <f>IF(AND($B32="NSO",$E32=""),"",IF(AND('Marks Entry'!AJ34="AB",'Marks Entry'!AK34="AB"),"AB",IF(AND('Marks Entry'!AJ34="ML",'Marks Entry'!AK34="ML"),"RE",IF('Marks Entry'!AJ34="","",ROUNDUP(('Marks Entry'!AJ34+'Marks Entry'!AK34)*30/100,0)))))</f>
        <v/>
      </c>
      <c r="BQ32" s="375" t="str">
        <f t="shared" si="62"/>
        <v/>
      </c>
      <c r="BR32" s="357">
        <f t="shared" si="63"/>
        <v>0</v>
      </c>
      <c r="BS32" s="357">
        <f t="shared" si="64"/>
        <v>0</v>
      </c>
      <c r="BT32" s="358" t="str">
        <f t="shared" si="65"/>
        <v/>
      </c>
      <c r="BU32" s="357" t="str">
        <f t="shared" si="66"/>
        <v/>
      </c>
      <c r="BV32" s="357" t="str">
        <f t="shared" si="67"/>
        <v/>
      </c>
      <c r="BW32" s="357" t="str">
        <f t="shared" si="68"/>
        <v/>
      </c>
      <c r="BX32" s="359" t="str">
        <f>IF('Marks Entry'!AL34="","",'Marks Entry'!AL34)</f>
        <v/>
      </c>
      <c r="BY32" s="352" t="str">
        <f>IF('Marks Entry'!AN34="","",'Marks Entry'!AN34)</f>
        <v/>
      </c>
      <c r="BZ32" s="352" t="str">
        <f>IF('Marks Entry'!AO34="","",'Marks Entry'!AO34)</f>
        <v/>
      </c>
      <c r="CA32" s="352" t="str">
        <f>IF('Marks Entry'!AP34="","",'Marks Entry'!AP34)</f>
        <v/>
      </c>
      <c r="CB32" s="353" t="str">
        <f t="shared" si="69"/>
        <v/>
      </c>
      <c r="CC32" s="374" t="str">
        <f t="shared" si="70"/>
        <v/>
      </c>
      <c r="CD32" s="352" t="str">
        <f>IF('Marks Entry'!AQ34="","",'Marks Entry'!AQ34)</f>
        <v/>
      </c>
      <c r="CE32" s="352" t="str">
        <f>IF('Marks Entry'!AR34="","",'Marks Entry'!AR34)</f>
        <v/>
      </c>
      <c r="CF32" s="352" t="str">
        <f t="shared" si="71"/>
        <v/>
      </c>
      <c r="CG32" s="374" t="str">
        <f t="shared" si="72"/>
        <v/>
      </c>
      <c r="CH32" s="371" t="str">
        <f>IF(AND($B32="NSO",$E32=""),"",IF(AND('Marks Entry'!AS34="AB",'Marks Entry'!AT34="AB"),"AB",IF(AND('Marks Entry'!AS34="ML",'Marks Entry'!AT34="ML"),"RE",IF('Marks Entry'!AS34="","",ROUNDUP(('Marks Entry'!AS34+'Marks Entry'!AT34)*30/100,0)))))</f>
        <v/>
      </c>
      <c r="CI32" s="375" t="str">
        <f t="shared" si="73"/>
        <v/>
      </c>
      <c r="CJ32" s="357">
        <f t="shared" si="74"/>
        <v>0</v>
      </c>
      <c r="CK32" s="357">
        <f t="shared" si="75"/>
        <v>0</v>
      </c>
      <c r="CL32" s="358" t="str">
        <f t="shared" si="76"/>
        <v/>
      </c>
      <c r="CM32" s="357" t="str">
        <f t="shared" si="77"/>
        <v/>
      </c>
      <c r="CN32" s="357" t="str">
        <f t="shared" si="78"/>
        <v/>
      </c>
      <c r="CO32" s="357" t="str">
        <f t="shared" si="79"/>
        <v/>
      </c>
      <c r="CP32" s="359" t="str">
        <f>IF('Marks Entry'!AU34="","",'Marks Entry'!AU34)</f>
        <v/>
      </c>
      <c r="CQ32" s="352" t="str">
        <f>IF('Marks Entry'!AW34="","",'Marks Entry'!AW34)</f>
        <v/>
      </c>
      <c r="CR32" s="352" t="str">
        <f>IF('Marks Entry'!AX34="","",'Marks Entry'!AX34)</f>
        <v/>
      </c>
      <c r="CS32" s="352" t="str">
        <f>IF('Marks Entry'!AY34="","",'Marks Entry'!AY34)</f>
        <v/>
      </c>
      <c r="CT32" s="353" t="str">
        <f t="shared" si="80"/>
        <v/>
      </c>
      <c r="CU32" s="374" t="str">
        <f t="shared" si="81"/>
        <v/>
      </c>
      <c r="CV32" s="352" t="str">
        <f>IF('Marks Entry'!AZ34="","",'Marks Entry'!AZ34)</f>
        <v/>
      </c>
      <c r="CW32" s="352" t="str">
        <f>IF('Marks Entry'!BA34="","",'Marks Entry'!BA34)</f>
        <v/>
      </c>
      <c r="CX32" s="352" t="str">
        <f t="shared" si="82"/>
        <v/>
      </c>
      <c r="CY32" s="374" t="str">
        <f t="shared" si="83"/>
        <v/>
      </c>
      <c r="CZ32" s="371" t="str">
        <f>IF(AND($B32="NSO",$E32=""),"",IF(AND('Marks Entry'!BB34="AB",'Marks Entry'!BC34="AB"),"AB",IF(AND('Marks Entry'!BB34="ML",'Marks Entry'!BC34="ML"),"RE",IF('Marks Entry'!BB34="","",ROUNDUP(('Marks Entry'!BB34+'Marks Entry'!BC34)*30/100,0)))))</f>
        <v/>
      </c>
      <c r="DA32" s="375" t="str">
        <f t="shared" si="84"/>
        <v/>
      </c>
      <c r="DB32" s="357">
        <f t="shared" si="85"/>
        <v>0</v>
      </c>
      <c r="DC32" s="357">
        <f t="shared" si="86"/>
        <v>0</v>
      </c>
      <c r="DD32" s="358" t="str">
        <f t="shared" si="87"/>
        <v/>
      </c>
      <c r="DE32" s="357" t="str">
        <f t="shared" si="88"/>
        <v/>
      </c>
      <c r="DF32" s="357" t="str">
        <f t="shared" si="89"/>
        <v/>
      </c>
      <c r="DG32" s="357" t="str">
        <f t="shared" si="90"/>
        <v/>
      </c>
      <c r="DH32" s="357">
        <f t="shared" si="91"/>
        <v>0</v>
      </c>
      <c r="DI32" s="376" t="str">
        <f t="shared" si="92"/>
        <v/>
      </c>
      <c r="DJ32" s="376" t="str">
        <f t="shared" si="93"/>
        <v/>
      </c>
      <c r="DK32" s="376" t="str">
        <f t="shared" si="94"/>
        <v/>
      </c>
      <c r="DL32" s="376" t="str">
        <f t="shared" si="95"/>
        <v/>
      </c>
      <c r="DM32" s="376" t="str">
        <f t="shared" si="96"/>
        <v/>
      </c>
      <c r="DN32" s="376" t="str">
        <f t="shared" si="97"/>
        <v/>
      </c>
      <c r="DO32" s="361">
        <f t="shared" si="98"/>
        <v>0</v>
      </c>
      <c r="DP32" s="361">
        <f t="shared" si="99"/>
        <v>0</v>
      </c>
      <c r="DQ32" s="361">
        <f t="shared" si="100"/>
        <v>0</v>
      </c>
      <c r="DR32" s="361">
        <f t="shared" si="101"/>
        <v>0</v>
      </c>
      <c r="DS32" s="361">
        <f t="shared" si="102"/>
        <v>0</v>
      </c>
      <c r="DT32" s="377" t="str">
        <f t="shared" si="103"/>
        <v/>
      </c>
      <c r="DU32" s="480" t="str">
        <f>IF('Marks Entry'!BD34="","",'Marks Entry'!BD34)</f>
        <v/>
      </c>
      <c r="DV32" s="480" t="str">
        <f>IF('Marks Entry'!BE34="","",'Marks Entry'!BE34)</f>
        <v/>
      </c>
      <c r="DW32" s="480" t="str">
        <f>IF('Marks Entry'!BF34="","",'Marks Entry'!BF34)</f>
        <v/>
      </c>
      <c r="DX32" s="378" t="str">
        <f t="shared" si="104"/>
        <v/>
      </c>
      <c r="DY32" s="352" t="str">
        <f t="shared" si="105"/>
        <v/>
      </c>
      <c r="DZ32" s="379" t="str">
        <f t="shared" si="106"/>
        <v/>
      </c>
      <c r="EA32" s="352" t="str">
        <f t="shared" si="107"/>
        <v/>
      </c>
      <c r="EB32" s="379" t="str">
        <f t="shared" si="108"/>
        <v/>
      </c>
      <c r="EC32" s="352" t="str">
        <f t="shared" si="109"/>
        <v/>
      </c>
      <c r="ED32" s="352" t="str">
        <f t="shared" si="110"/>
        <v/>
      </c>
      <c r="EE32" s="352" t="str">
        <f t="shared" si="111"/>
        <v/>
      </c>
      <c r="EF32" s="380" t="str">
        <f t="shared" si="112"/>
        <v/>
      </c>
      <c r="EG32" s="379" t="str">
        <f t="shared" si="113"/>
        <v/>
      </c>
      <c r="EH32" s="352" t="str">
        <f t="shared" si="114"/>
        <v/>
      </c>
      <c r="EI32" s="352" t="str">
        <f t="shared" si="115"/>
        <v/>
      </c>
      <c r="EJ32" s="352" t="str">
        <f t="shared" si="116"/>
        <v/>
      </c>
      <c r="EK32" s="352" t="str">
        <f t="shared" si="117"/>
        <v/>
      </c>
      <c r="EL32" s="379" t="str">
        <f t="shared" si="118"/>
        <v/>
      </c>
      <c r="EM32" s="352" t="str">
        <f t="shared" si="119"/>
        <v/>
      </c>
      <c r="EN32" s="352" t="str">
        <f t="shared" si="120"/>
        <v/>
      </c>
      <c r="EO32" s="352" t="str">
        <f t="shared" si="121"/>
        <v/>
      </c>
      <c r="EP32" s="352" t="str">
        <f t="shared" si="122"/>
        <v/>
      </c>
      <c r="EQ32" s="379" t="str">
        <f t="shared" si="123"/>
        <v/>
      </c>
      <c r="ER32" s="352" t="str">
        <f t="shared" si="124"/>
        <v/>
      </c>
      <c r="ES32" s="352" t="str">
        <f t="shared" si="125"/>
        <v/>
      </c>
      <c r="ET32" s="352" t="str">
        <f t="shared" si="126"/>
        <v/>
      </c>
      <c r="EU32" s="352" t="str">
        <f t="shared" si="127"/>
        <v/>
      </c>
      <c r="EV32" s="379" t="str">
        <f t="shared" si="128"/>
        <v/>
      </c>
      <c r="EW32" s="379" t="str">
        <f t="shared" si="129"/>
        <v/>
      </c>
      <c r="EX32" s="381" t="str">
        <f>IF('Student DATA Entry'!I29="","",'Student DATA Entry'!I29)</f>
        <v/>
      </c>
      <c r="EY32" s="382" t="str">
        <f>IF('Student DATA Entry'!J29="","",'Student DATA Entry'!J29)</f>
        <v/>
      </c>
      <c r="EZ32" s="368" t="str">
        <f t="shared" si="130"/>
        <v xml:space="preserve">      </v>
      </c>
      <c r="FA32" s="368" t="str">
        <f t="shared" si="131"/>
        <v xml:space="preserve">      </v>
      </c>
      <c r="FB32" s="368" t="str">
        <f t="shared" si="132"/>
        <v xml:space="preserve">      </v>
      </c>
      <c r="FC32" s="368" t="str">
        <f t="shared" si="133"/>
        <v xml:space="preserve">              </v>
      </c>
      <c r="FD32" s="368" t="str">
        <f t="shared" si="134"/>
        <v xml:space="preserve"> </v>
      </c>
      <c r="FE32" s="479" t="str">
        <f t="shared" si="135"/>
        <v/>
      </c>
      <c r="FF32" s="384" t="str">
        <f t="shared" si="136"/>
        <v/>
      </c>
      <c r="FG32" s="481" t="str">
        <f t="shared" si="137"/>
        <v/>
      </c>
      <c r="FH32" s="386" t="str">
        <f t="shared" si="138"/>
        <v/>
      </c>
      <c r="FI32" s="364" t="str">
        <f t="shared" si="139"/>
        <v/>
      </c>
    </row>
    <row r="33" spans="1:166" s="140" customFormat="1" ht="15.6" customHeight="1">
      <c r="A33" s="369">
        <v>28</v>
      </c>
      <c r="B33" s="370" t="str">
        <f>IF('Marks Entry'!B35="","",VALUE('Marks Entry'!B35))</f>
        <v/>
      </c>
      <c r="C33" s="371" t="str">
        <f>IF('Marks Entry'!C35="","",'Marks Entry'!C35)</f>
        <v/>
      </c>
      <c r="D33" s="372" t="str">
        <f>IF('Marks Entry'!D35="","",'Marks Entry'!D35)</f>
        <v/>
      </c>
      <c r="E33" s="373" t="str">
        <f>IF('Marks Entry'!E35="","",'Marks Entry'!E35)</f>
        <v/>
      </c>
      <c r="F33" s="373" t="str">
        <f>IF('Marks Entry'!F35="","",'Marks Entry'!F35)</f>
        <v/>
      </c>
      <c r="G33" s="373" t="str">
        <f>IF('Marks Entry'!G35="","",'Marks Entry'!G35)</f>
        <v/>
      </c>
      <c r="H33" s="352" t="str">
        <f>IF('Marks Entry'!H35="","",'Marks Entry'!H35)</f>
        <v/>
      </c>
      <c r="I33" s="352" t="str">
        <f>IF('Marks Entry'!I35="","",'Marks Entry'!I35)</f>
        <v/>
      </c>
      <c r="J33" s="352" t="str">
        <f>IF('Marks Entry'!J35="","",'Marks Entry'!J35)</f>
        <v/>
      </c>
      <c r="K33" s="352" t="str">
        <f>IF('Marks Entry'!K35="","",'Marks Entry'!K35)</f>
        <v/>
      </c>
      <c r="L33" s="352" t="str">
        <f>IF('Marks Entry'!L35="","",'Marks Entry'!L35)</f>
        <v/>
      </c>
      <c r="M33" s="353" t="str">
        <f t="shared" si="27"/>
        <v/>
      </c>
      <c r="N33" s="374" t="str">
        <f t="shared" si="28"/>
        <v/>
      </c>
      <c r="O33" s="352" t="str">
        <f>IF('Marks Entry'!M35="","",'Marks Entry'!M35)</f>
        <v/>
      </c>
      <c r="P33" s="374" t="str">
        <f t="shared" si="29"/>
        <v/>
      </c>
      <c r="Q33" s="371" t="str">
        <f>IF(AND($B33="NSO",$E33="",O33=""),"",IF(AND('Marks Entry'!N35="AB"),"AB",IF(AND('Marks Entry'!N35="ML"),"RE",IF('Marks Entry'!N35="","",ROUNDUP('Marks Entry'!N35*30/100,0)))))</f>
        <v/>
      </c>
      <c r="R33" s="375" t="str">
        <f t="shared" si="30"/>
        <v/>
      </c>
      <c r="S33" s="357">
        <f t="shared" si="31"/>
        <v>0</v>
      </c>
      <c r="T33" s="357">
        <f t="shared" si="32"/>
        <v>0</v>
      </c>
      <c r="U33" s="358" t="str">
        <f t="shared" si="33"/>
        <v/>
      </c>
      <c r="V33" s="357" t="str">
        <f t="shared" si="34"/>
        <v/>
      </c>
      <c r="W33" s="357" t="str">
        <f t="shared" si="35"/>
        <v/>
      </c>
      <c r="X33" s="357" t="str">
        <f t="shared" si="36"/>
        <v/>
      </c>
      <c r="Y33" s="352" t="str">
        <f>IF('Marks Entry'!O35="","",'Marks Entry'!O35)</f>
        <v/>
      </c>
      <c r="Z33" s="352" t="str">
        <f>IF('Marks Entry'!P35="","",'Marks Entry'!P35)</f>
        <v/>
      </c>
      <c r="AA33" s="352" t="str">
        <f>IF('Marks Entry'!Q35="","",'Marks Entry'!Q35)</f>
        <v/>
      </c>
      <c r="AB33" s="353" t="str">
        <f t="shared" si="37"/>
        <v/>
      </c>
      <c r="AC33" s="374" t="str">
        <f t="shared" si="38"/>
        <v/>
      </c>
      <c r="AD33" s="352" t="str">
        <f>IF('Marks Entry'!R35="","",'Marks Entry'!R35)</f>
        <v/>
      </c>
      <c r="AE33" s="374" t="str">
        <f t="shared" si="39"/>
        <v/>
      </c>
      <c r="AF33" s="371" t="str">
        <f>IF(AND($B33="NSO",$E33=""),"",IF(AND('Marks Entry'!S35="AB"),"AB",IF(AND('Marks Entry'!S35="ML"),"RE",IF('Marks Entry'!S35="","",ROUNDUP('Marks Entry'!S35*30/100,0)))))</f>
        <v/>
      </c>
      <c r="AG33" s="375" t="str">
        <f t="shared" si="40"/>
        <v/>
      </c>
      <c r="AH33" s="357">
        <f t="shared" si="41"/>
        <v>0</v>
      </c>
      <c r="AI33" s="357">
        <f t="shared" si="42"/>
        <v>0</v>
      </c>
      <c r="AJ33" s="358" t="str">
        <f t="shared" si="43"/>
        <v/>
      </c>
      <c r="AK33" s="357" t="str">
        <f t="shared" si="44"/>
        <v/>
      </c>
      <c r="AL33" s="357" t="str">
        <f t="shared" si="45"/>
        <v/>
      </c>
      <c r="AM33" s="357" t="str">
        <f t="shared" si="46"/>
        <v/>
      </c>
      <c r="AN33" s="359" t="str">
        <f>IF('Marks Entry'!T35="","",'Marks Entry'!T35)</f>
        <v/>
      </c>
      <c r="AO33" s="352" t="str">
        <f>IF('Marks Entry'!V35="","",'Marks Entry'!V35)</f>
        <v/>
      </c>
      <c r="AP33" s="352" t="str">
        <f>IF('Marks Entry'!W35="","",'Marks Entry'!W35)</f>
        <v/>
      </c>
      <c r="AQ33" s="352" t="str">
        <f>IF('Marks Entry'!X35="","",'Marks Entry'!X35)</f>
        <v/>
      </c>
      <c r="AR33" s="353" t="str">
        <f t="shared" si="47"/>
        <v/>
      </c>
      <c r="AS33" s="374" t="str">
        <f t="shared" si="48"/>
        <v/>
      </c>
      <c r="AT33" s="352" t="str">
        <f>IF('Marks Entry'!Y35="","",'Marks Entry'!Y35)</f>
        <v/>
      </c>
      <c r="AU33" s="352" t="str">
        <f>IF('Marks Entry'!Z35="","",'Marks Entry'!Z35)</f>
        <v/>
      </c>
      <c r="AV33" s="352" t="str">
        <f t="shared" si="49"/>
        <v/>
      </c>
      <c r="AW33" s="374" t="str">
        <f t="shared" si="50"/>
        <v/>
      </c>
      <c r="AX33" s="371" t="str">
        <f>IF(AND($B33="NSO",$E33=""),"",IF(AND('Marks Entry'!AA35="AB",'Marks Entry'!AB35="AB"),"AB",IF(AND('Marks Entry'!AA35="ML",'Marks Entry'!AB35="ML"),"RE",IF('Marks Entry'!AA35="","",ROUNDUP(('Marks Entry'!AA35+'Marks Entry'!AB35)*30/100,0)))))</f>
        <v/>
      </c>
      <c r="AY33" s="375" t="str">
        <f t="shared" si="51"/>
        <v/>
      </c>
      <c r="AZ33" s="357">
        <f t="shared" si="52"/>
        <v>0</v>
      </c>
      <c r="BA33" s="357">
        <f t="shared" si="53"/>
        <v>0</v>
      </c>
      <c r="BB33" s="358" t="str">
        <f t="shared" si="54"/>
        <v/>
      </c>
      <c r="BC33" s="357" t="str">
        <f t="shared" si="55"/>
        <v/>
      </c>
      <c r="BD33" s="357" t="str">
        <f t="shared" si="56"/>
        <v/>
      </c>
      <c r="BE33" s="357" t="str">
        <f t="shared" si="57"/>
        <v/>
      </c>
      <c r="BF33" s="359" t="str">
        <f>IF('Marks Entry'!AC35="","",'Marks Entry'!AC35)</f>
        <v/>
      </c>
      <c r="BG33" s="352" t="str">
        <f>IF('Marks Entry'!AE35="","",'Marks Entry'!AE35)</f>
        <v/>
      </c>
      <c r="BH33" s="352" t="str">
        <f>IF('Marks Entry'!AF35="","",'Marks Entry'!AF35)</f>
        <v/>
      </c>
      <c r="BI33" s="352" t="str">
        <f>IF('Marks Entry'!AG35="","",'Marks Entry'!AG35)</f>
        <v/>
      </c>
      <c r="BJ33" s="353" t="str">
        <f t="shared" si="58"/>
        <v/>
      </c>
      <c r="BK33" s="374" t="str">
        <f t="shared" si="59"/>
        <v/>
      </c>
      <c r="BL33" s="352" t="str">
        <f>IF('Marks Entry'!AH35="","",'Marks Entry'!AH35)</f>
        <v/>
      </c>
      <c r="BM33" s="352" t="str">
        <f>IF('Marks Entry'!AI35="","",'Marks Entry'!AI35)</f>
        <v/>
      </c>
      <c r="BN33" s="352" t="str">
        <f t="shared" si="60"/>
        <v/>
      </c>
      <c r="BO33" s="374" t="str">
        <f t="shared" si="61"/>
        <v/>
      </c>
      <c r="BP33" s="371" t="str">
        <f>IF(AND($B33="NSO",$E33=""),"",IF(AND('Marks Entry'!AJ35="AB",'Marks Entry'!AK35="AB"),"AB",IF(AND('Marks Entry'!AJ35="ML",'Marks Entry'!AK35="ML"),"RE",IF('Marks Entry'!AJ35="","",ROUNDUP(('Marks Entry'!AJ35+'Marks Entry'!AK35)*30/100,0)))))</f>
        <v/>
      </c>
      <c r="BQ33" s="375" t="str">
        <f t="shared" si="62"/>
        <v/>
      </c>
      <c r="BR33" s="357">
        <f t="shared" si="63"/>
        <v>0</v>
      </c>
      <c r="BS33" s="357">
        <f t="shared" si="64"/>
        <v>0</v>
      </c>
      <c r="BT33" s="358" t="str">
        <f t="shared" si="65"/>
        <v/>
      </c>
      <c r="BU33" s="357" t="str">
        <f t="shared" si="66"/>
        <v/>
      </c>
      <c r="BV33" s="357" t="str">
        <f t="shared" si="67"/>
        <v/>
      </c>
      <c r="BW33" s="357" t="str">
        <f t="shared" si="68"/>
        <v/>
      </c>
      <c r="BX33" s="359" t="str">
        <f>IF('Marks Entry'!AL35="","",'Marks Entry'!AL35)</f>
        <v/>
      </c>
      <c r="BY33" s="352" t="str">
        <f>IF('Marks Entry'!AN35="","",'Marks Entry'!AN35)</f>
        <v/>
      </c>
      <c r="BZ33" s="352" t="str">
        <f>IF('Marks Entry'!AO35="","",'Marks Entry'!AO35)</f>
        <v/>
      </c>
      <c r="CA33" s="352" t="str">
        <f>IF('Marks Entry'!AP35="","",'Marks Entry'!AP35)</f>
        <v/>
      </c>
      <c r="CB33" s="353" t="str">
        <f t="shared" si="69"/>
        <v/>
      </c>
      <c r="CC33" s="374" t="str">
        <f t="shared" si="70"/>
        <v/>
      </c>
      <c r="CD33" s="352" t="str">
        <f>IF('Marks Entry'!AQ35="","",'Marks Entry'!AQ35)</f>
        <v/>
      </c>
      <c r="CE33" s="352" t="str">
        <f>IF('Marks Entry'!AR35="","",'Marks Entry'!AR35)</f>
        <v/>
      </c>
      <c r="CF33" s="352" t="str">
        <f t="shared" si="71"/>
        <v/>
      </c>
      <c r="CG33" s="374" t="str">
        <f t="shared" si="72"/>
        <v/>
      </c>
      <c r="CH33" s="371" t="str">
        <f>IF(AND($B33="NSO",$E33=""),"",IF(AND('Marks Entry'!AS35="AB",'Marks Entry'!AT35="AB"),"AB",IF(AND('Marks Entry'!AS35="ML",'Marks Entry'!AT35="ML"),"RE",IF('Marks Entry'!AS35="","",ROUNDUP(('Marks Entry'!AS35+'Marks Entry'!AT35)*30/100,0)))))</f>
        <v/>
      </c>
      <c r="CI33" s="375" t="str">
        <f t="shared" si="73"/>
        <v/>
      </c>
      <c r="CJ33" s="357">
        <f t="shared" si="74"/>
        <v>0</v>
      </c>
      <c r="CK33" s="357">
        <f t="shared" si="75"/>
        <v>0</v>
      </c>
      <c r="CL33" s="358" t="str">
        <f t="shared" si="76"/>
        <v/>
      </c>
      <c r="CM33" s="357" t="str">
        <f t="shared" si="77"/>
        <v/>
      </c>
      <c r="CN33" s="357" t="str">
        <f t="shared" si="78"/>
        <v/>
      </c>
      <c r="CO33" s="357" t="str">
        <f t="shared" si="79"/>
        <v/>
      </c>
      <c r="CP33" s="359" t="str">
        <f>IF('Marks Entry'!AU35="","",'Marks Entry'!AU35)</f>
        <v/>
      </c>
      <c r="CQ33" s="352" t="str">
        <f>IF('Marks Entry'!AW35="","",'Marks Entry'!AW35)</f>
        <v/>
      </c>
      <c r="CR33" s="352" t="str">
        <f>IF('Marks Entry'!AX35="","",'Marks Entry'!AX35)</f>
        <v/>
      </c>
      <c r="CS33" s="352" t="str">
        <f>IF('Marks Entry'!AY35="","",'Marks Entry'!AY35)</f>
        <v/>
      </c>
      <c r="CT33" s="353" t="str">
        <f t="shared" si="80"/>
        <v/>
      </c>
      <c r="CU33" s="374" t="str">
        <f t="shared" si="81"/>
        <v/>
      </c>
      <c r="CV33" s="352" t="str">
        <f>IF('Marks Entry'!AZ35="","",'Marks Entry'!AZ35)</f>
        <v/>
      </c>
      <c r="CW33" s="352" t="str">
        <f>IF('Marks Entry'!BA35="","",'Marks Entry'!BA35)</f>
        <v/>
      </c>
      <c r="CX33" s="352" t="str">
        <f t="shared" si="82"/>
        <v/>
      </c>
      <c r="CY33" s="374" t="str">
        <f t="shared" si="83"/>
        <v/>
      </c>
      <c r="CZ33" s="371" t="str">
        <f>IF(AND($B33="NSO",$E33=""),"",IF(AND('Marks Entry'!BB35="AB",'Marks Entry'!BC35="AB"),"AB",IF(AND('Marks Entry'!BB35="ML",'Marks Entry'!BC35="ML"),"RE",IF('Marks Entry'!BB35="","",ROUNDUP(('Marks Entry'!BB35+'Marks Entry'!BC35)*30/100,0)))))</f>
        <v/>
      </c>
      <c r="DA33" s="375" t="str">
        <f t="shared" si="84"/>
        <v/>
      </c>
      <c r="DB33" s="357">
        <f t="shared" si="85"/>
        <v>0</v>
      </c>
      <c r="DC33" s="357">
        <f t="shared" si="86"/>
        <v>0</v>
      </c>
      <c r="DD33" s="358" t="str">
        <f t="shared" si="87"/>
        <v/>
      </c>
      <c r="DE33" s="357" t="str">
        <f t="shared" si="88"/>
        <v/>
      </c>
      <c r="DF33" s="357" t="str">
        <f t="shared" si="89"/>
        <v/>
      </c>
      <c r="DG33" s="357" t="str">
        <f t="shared" si="90"/>
        <v/>
      </c>
      <c r="DH33" s="357">
        <f t="shared" si="91"/>
        <v>0</v>
      </c>
      <c r="DI33" s="376" t="str">
        <f t="shared" si="92"/>
        <v/>
      </c>
      <c r="DJ33" s="376" t="str">
        <f t="shared" si="93"/>
        <v/>
      </c>
      <c r="DK33" s="376" t="str">
        <f t="shared" si="94"/>
        <v/>
      </c>
      <c r="DL33" s="376" t="str">
        <f t="shared" si="95"/>
        <v/>
      </c>
      <c r="DM33" s="376" t="str">
        <f t="shared" si="96"/>
        <v/>
      </c>
      <c r="DN33" s="376" t="str">
        <f t="shared" si="97"/>
        <v/>
      </c>
      <c r="DO33" s="361">
        <f t="shared" si="98"/>
        <v>0</v>
      </c>
      <c r="DP33" s="361">
        <f t="shared" si="99"/>
        <v>0</v>
      </c>
      <c r="DQ33" s="361">
        <f t="shared" si="100"/>
        <v>0</v>
      </c>
      <c r="DR33" s="361">
        <f t="shared" si="101"/>
        <v>0</v>
      </c>
      <c r="DS33" s="361">
        <f t="shared" si="102"/>
        <v>0</v>
      </c>
      <c r="DT33" s="377" t="str">
        <f t="shared" si="103"/>
        <v/>
      </c>
      <c r="DU33" s="480" t="str">
        <f>IF('Marks Entry'!BD35="","",'Marks Entry'!BD35)</f>
        <v/>
      </c>
      <c r="DV33" s="480" t="str">
        <f>IF('Marks Entry'!BE35="","",'Marks Entry'!BE35)</f>
        <v/>
      </c>
      <c r="DW33" s="480" t="str">
        <f>IF('Marks Entry'!BF35="","",'Marks Entry'!BF35)</f>
        <v/>
      </c>
      <c r="DX33" s="378" t="str">
        <f t="shared" si="104"/>
        <v/>
      </c>
      <c r="DY33" s="352" t="str">
        <f t="shared" si="105"/>
        <v/>
      </c>
      <c r="DZ33" s="379" t="str">
        <f t="shared" si="106"/>
        <v/>
      </c>
      <c r="EA33" s="352" t="str">
        <f t="shared" si="107"/>
        <v/>
      </c>
      <c r="EB33" s="379" t="str">
        <f t="shared" si="108"/>
        <v/>
      </c>
      <c r="EC33" s="352" t="str">
        <f t="shared" si="109"/>
        <v/>
      </c>
      <c r="ED33" s="352" t="str">
        <f t="shared" si="110"/>
        <v/>
      </c>
      <c r="EE33" s="352" t="str">
        <f t="shared" si="111"/>
        <v/>
      </c>
      <c r="EF33" s="380" t="str">
        <f t="shared" si="112"/>
        <v/>
      </c>
      <c r="EG33" s="379" t="str">
        <f t="shared" si="113"/>
        <v/>
      </c>
      <c r="EH33" s="352" t="str">
        <f t="shared" si="114"/>
        <v/>
      </c>
      <c r="EI33" s="352" t="str">
        <f t="shared" si="115"/>
        <v/>
      </c>
      <c r="EJ33" s="352" t="str">
        <f t="shared" si="116"/>
        <v/>
      </c>
      <c r="EK33" s="352" t="str">
        <f t="shared" si="117"/>
        <v/>
      </c>
      <c r="EL33" s="379" t="str">
        <f t="shared" si="118"/>
        <v/>
      </c>
      <c r="EM33" s="352" t="str">
        <f t="shared" si="119"/>
        <v/>
      </c>
      <c r="EN33" s="352" t="str">
        <f t="shared" si="120"/>
        <v/>
      </c>
      <c r="EO33" s="352" t="str">
        <f t="shared" si="121"/>
        <v/>
      </c>
      <c r="EP33" s="352" t="str">
        <f t="shared" si="122"/>
        <v/>
      </c>
      <c r="EQ33" s="379" t="str">
        <f t="shared" si="123"/>
        <v/>
      </c>
      <c r="ER33" s="352" t="str">
        <f t="shared" si="124"/>
        <v/>
      </c>
      <c r="ES33" s="352" t="str">
        <f t="shared" si="125"/>
        <v/>
      </c>
      <c r="ET33" s="352" t="str">
        <f t="shared" si="126"/>
        <v/>
      </c>
      <c r="EU33" s="352" t="str">
        <f t="shared" si="127"/>
        <v/>
      </c>
      <c r="EV33" s="379" t="str">
        <f t="shared" si="128"/>
        <v/>
      </c>
      <c r="EW33" s="379" t="str">
        <f t="shared" si="129"/>
        <v/>
      </c>
      <c r="EX33" s="381" t="str">
        <f>IF('Student DATA Entry'!I30="","",'Student DATA Entry'!I30)</f>
        <v/>
      </c>
      <c r="EY33" s="382" t="str">
        <f>IF('Student DATA Entry'!J30="","",'Student DATA Entry'!J30)</f>
        <v/>
      </c>
      <c r="EZ33" s="368" t="str">
        <f t="shared" si="130"/>
        <v xml:space="preserve">      </v>
      </c>
      <c r="FA33" s="368" t="str">
        <f t="shared" si="131"/>
        <v xml:space="preserve">      </v>
      </c>
      <c r="FB33" s="368" t="str">
        <f t="shared" si="132"/>
        <v xml:space="preserve">      </v>
      </c>
      <c r="FC33" s="368" t="str">
        <f t="shared" si="133"/>
        <v xml:space="preserve">              </v>
      </c>
      <c r="FD33" s="368" t="str">
        <f t="shared" si="134"/>
        <v xml:space="preserve"> </v>
      </c>
      <c r="FE33" s="479" t="str">
        <f t="shared" si="135"/>
        <v/>
      </c>
      <c r="FF33" s="384" t="str">
        <f t="shared" si="136"/>
        <v/>
      </c>
      <c r="FG33" s="481" t="str">
        <f t="shared" si="137"/>
        <v/>
      </c>
      <c r="FH33" s="386" t="str">
        <f t="shared" si="138"/>
        <v/>
      </c>
      <c r="FI33" s="364" t="str">
        <f t="shared" si="139"/>
        <v/>
      </c>
    </row>
    <row r="34" spans="1:166" s="140" customFormat="1" ht="15.6" customHeight="1">
      <c r="A34" s="369">
        <v>29</v>
      </c>
      <c r="B34" s="370" t="str">
        <f>IF('Marks Entry'!B36="","",VALUE('Marks Entry'!B36))</f>
        <v/>
      </c>
      <c r="C34" s="371" t="str">
        <f>IF('Marks Entry'!C36="","",'Marks Entry'!C36)</f>
        <v/>
      </c>
      <c r="D34" s="372" t="str">
        <f>IF('Marks Entry'!D36="","",'Marks Entry'!D36)</f>
        <v/>
      </c>
      <c r="E34" s="373" t="str">
        <f>IF('Marks Entry'!E36="","",'Marks Entry'!E36)</f>
        <v/>
      </c>
      <c r="F34" s="373" t="str">
        <f>IF('Marks Entry'!F36="","",'Marks Entry'!F36)</f>
        <v/>
      </c>
      <c r="G34" s="373" t="str">
        <f>IF('Marks Entry'!G36="","",'Marks Entry'!G36)</f>
        <v/>
      </c>
      <c r="H34" s="352" t="str">
        <f>IF('Marks Entry'!H36="","",'Marks Entry'!H36)</f>
        <v/>
      </c>
      <c r="I34" s="352" t="str">
        <f>IF('Marks Entry'!I36="","",'Marks Entry'!I36)</f>
        <v/>
      </c>
      <c r="J34" s="352" t="str">
        <f>IF('Marks Entry'!J36="","",'Marks Entry'!J36)</f>
        <v/>
      </c>
      <c r="K34" s="352" t="str">
        <f>IF('Marks Entry'!K36="","",'Marks Entry'!K36)</f>
        <v/>
      </c>
      <c r="L34" s="352" t="str">
        <f>IF('Marks Entry'!L36="","",'Marks Entry'!L36)</f>
        <v/>
      </c>
      <c r="M34" s="353" t="str">
        <f t="shared" si="27"/>
        <v/>
      </c>
      <c r="N34" s="374" t="str">
        <f t="shared" si="28"/>
        <v/>
      </c>
      <c r="O34" s="352" t="str">
        <f>IF('Marks Entry'!M36="","",'Marks Entry'!M36)</f>
        <v/>
      </c>
      <c r="P34" s="374" t="str">
        <f t="shared" si="29"/>
        <v/>
      </c>
      <c r="Q34" s="371" t="str">
        <f>IF(AND($B34="NSO",$E34="",O34=""),"",IF(AND('Marks Entry'!N36="AB"),"AB",IF(AND('Marks Entry'!N36="ML"),"RE",IF('Marks Entry'!N36="","",ROUNDUP('Marks Entry'!N36*30/100,0)))))</f>
        <v/>
      </c>
      <c r="R34" s="375" t="str">
        <f t="shared" si="30"/>
        <v/>
      </c>
      <c r="S34" s="357">
        <f t="shared" si="31"/>
        <v>0</v>
      </c>
      <c r="T34" s="357">
        <f t="shared" si="32"/>
        <v>0</v>
      </c>
      <c r="U34" s="358" t="str">
        <f t="shared" si="33"/>
        <v/>
      </c>
      <c r="V34" s="357" t="str">
        <f t="shared" si="34"/>
        <v/>
      </c>
      <c r="W34" s="357" t="str">
        <f t="shared" si="35"/>
        <v/>
      </c>
      <c r="X34" s="357" t="str">
        <f t="shared" si="36"/>
        <v/>
      </c>
      <c r="Y34" s="352" t="str">
        <f>IF('Marks Entry'!O36="","",'Marks Entry'!O36)</f>
        <v/>
      </c>
      <c r="Z34" s="352" t="str">
        <f>IF('Marks Entry'!P36="","",'Marks Entry'!P36)</f>
        <v/>
      </c>
      <c r="AA34" s="352" t="str">
        <f>IF('Marks Entry'!Q36="","",'Marks Entry'!Q36)</f>
        <v/>
      </c>
      <c r="AB34" s="353" t="str">
        <f t="shared" si="37"/>
        <v/>
      </c>
      <c r="AC34" s="374" t="str">
        <f t="shared" si="38"/>
        <v/>
      </c>
      <c r="AD34" s="352" t="str">
        <f>IF('Marks Entry'!R36="","",'Marks Entry'!R36)</f>
        <v/>
      </c>
      <c r="AE34" s="374" t="str">
        <f t="shared" si="39"/>
        <v/>
      </c>
      <c r="AF34" s="371" t="str">
        <f>IF(AND($B34="NSO",$E34=""),"",IF(AND('Marks Entry'!S36="AB"),"AB",IF(AND('Marks Entry'!S36="ML"),"RE",IF('Marks Entry'!S36="","",ROUNDUP('Marks Entry'!S36*30/100,0)))))</f>
        <v/>
      </c>
      <c r="AG34" s="375" t="str">
        <f t="shared" si="40"/>
        <v/>
      </c>
      <c r="AH34" s="357">
        <f t="shared" si="41"/>
        <v>0</v>
      </c>
      <c r="AI34" s="357">
        <f t="shared" si="42"/>
        <v>0</v>
      </c>
      <c r="AJ34" s="358" t="str">
        <f t="shared" si="43"/>
        <v/>
      </c>
      <c r="AK34" s="357" t="str">
        <f t="shared" si="44"/>
        <v/>
      </c>
      <c r="AL34" s="357" t="str">
        <f t="shared" si="45"/>
        <v/>
      </c>
      <c r="AM34" s="357" t="str">
        <f t="shared" si="46"/>
        <v/>
      </c>
      <c r="AN34" s="359" t="str">
        <f>IF('Marks Entry'!T36="","",'Marks Entry'!T36)</f>
        <v/>
      </c>
      <c r="AO34" s="352" t="str">
        <f>IF('Marks Entry'!V36="","",'Marks Entry'!V36)</f>
        <v/>
      </c>
      <c r="AP34" s="352" t="str">
        <f>IF('Marks Entry'!W36="","",'Marks Entry'!W36)</f>
        <v/>
      </c>
      <c r="AQ34" s="352" t="str">
        <f>IF('Marks Entry'!X36="","",'Marks Entry'!X36)</f>
        <v/>
      </c>
      <c r="AR34" s="353" t="str">
        <f t="shared" si="47"/>
        <v/>
      </c>
      <c r="AS34" s="374" t="str">
        <f t="shared" si="48"/>
        <v/>
      </c>
      <c r="AT34" s="352" t="str">
        <f>IF('Marks Entry'!Y36="","",'Marks Entry'!Y36)</f>
        <v/>
      </c>
      <c r="AU34" s="352" t="str">
        <f>IF('Marks Entry'!Z36="","",'Marks Entry'!Z36)</f>
        <v/>
      </c>
      <c r="AV34" s="352" t="str">
        <f t="shared" si="49"/>
        <v/>
      </c>
      <c r="AW34" s="374" t="str">
        <f t="shared" si="50"/>
        <v/>
      </c>
      <c r="AX34" s="371" t="str">
        <f>IF(AND($B34="NSO",$E34=""),"",IF(AND('Marks Entry'!AA36="AB",'Marks Entry'!AB36="AB"),"AB",IF(AND('Marks Entry'!AA36="ML",'Marks Entry'!AB36="ML"),"RE",IF('Marks Entry'!AA36="","",ROUNDUP(('Marks Entry'!AA36+'Marks Entry'!AB36)*30/100,0)))))</f>
        <v/>
      </c>
      <c r="AY34" s="375" t="str">
        <f t="shared" si="51"/>
        <v/>
      </c>
      <c r="AZ34" s="357">
        <f t="shared" si="52"/>
        <v>0</v>
      </c>
      <c r="BA34" s="357">
        <f t="shared" si="53"/>
        <v>0</v>
      </c>
      <c r="BB34" s="358" t="str">
        <f t="shared" si="54"/>
        <v/>
      </c>
      <c r="BC34" s="357" t="str">
        <f t="shared" si="55"/>
        <v/>
      </c>
      <c r="BD34" s="357" t="str">
        <f t="shared" si="56"/>
        <v/>
      </c>
      <c r="BE34" s="357" t="str">
        <f t="shared" si="57"/>
        <v/>
      </c>
      <c r="BF34" s="359" t="str">
        <f>IF('Marks Entry'!AC36="","",'Marks Entry'!AC36)</f>
        <v/>
      </c>
      <c r="BG34" s="352" t="str">
        <f>IF('Marks Entry'!AE36="","",'Marks Entry'!AE36)</f>
        <v/>
      </c>
      <c r="BH34" s="352" t="str">
        <f>IF('Marks Entry'!AF36="","",'Marks Entry'!AF36)</f>
        <v/>
      </c>
      <c r="BI34" s="352" t="str">
        <f>IF('Marks Entry'!AG36="","",'Marks Entry'!AG36)</f>
        <v/>
      </c>
      <c r="BJ34" s="353" t="str">
        <f t="shared" si="58"/>
        <v/>
      </c>
      <c r="BK34" s="374" t="str">
        <f t="shared" si="59"/>
        <v/>
      </c>
      <c r="BL34" s="352" t="str">
        <f>IF('Marks Entry'!AH36="","",'Marks Entry'!AH36)</f>
        <v/>
      </c>
      <c r="BM34" s="352" t="str">
        <f>IF('Marks Entry'!AI36="","",'Marks Entry'!AI36)</f>
        <v/>
      </c>
      <c r="BN34" s="352" t="str">
        <f t="shared" si="60"/>
        <v/>
      </c>
      <c r="BO34" s="374" t="str">
        <f t="shared" si="61"/>
        <v/>
      </c>
      <c r="BP34" s="371" t="str">
        <f>IF(AND($B34="NSO",$E34=""),"",IF(AND('Marks Entry'!AJ36="AB",'Marks Entry'!AK36="AB"),"AB",IF(AND('Marks Entry'!AJ36="ML",'Marks Entry'!AK36="ML"),"RE",IF('Marks Entry'!AJ36="","",ROUNDUP(('Marks Entry'!AJ36+'Marks Entry'!AK36)*30/100,0)))))</f>
        <v/>
      </c>
      <c r="BQ34" s="375" t="str">
        <f t="shared" si="62"/>
        <v/>
      </c>
      <c r="BR34" s="357">
        <f t="shared" si="63"/>
        <v>0</v>
      </c>
      <c r="BS34" s="357">
        <f t="shared" si="64"/>
        <v>0</v>
      </c>
      <c r="BT34" s="358" t="str">
        <f t="shared" si="65"/>
        <v/>
      </c>
      <c r="BU34" s="357" t="str">
        <f t="shared" si="66"/>
        <v/>
      </c>
      <c r="BV34" s="357" t="str">
        <f t="shared" si="67"/>
        <v/>
      </c>
      <c r="BW34" s="357" t="str">
        <f t="shared" si="68"/>
        <v/>
      </c>
      <c r="BX34" s="359" t="str">
        <f>IF('Marks Entry'!AL36="","",'Marks Entry'!AL36)</f>
        <v/>
      </c>
      <c r="BY34" s="352" t="str">
        <f>IF('Marks Entry'!AN36="","",'Marks Entry'!AN36)</f>
        <v/>
      </c>
      <c r="BZ34" s="352" t="str">
        <f>IF('Marks Entry'!AO36="","",'Marks Entry'!AO36)</f>
        <v/>
      </c>
      <c r="CA34" s="352" t="str">
        <f>IF('Marks Entry'!AP36="","",'Marks Entry'!AP36)</f>
        <v/>
      </c>
      <c r="CB34" s="353" t="str">
        <f t="shared" si="69"/>
        <v/>
      </c>
      <c r="CC34" s="374" t="str">
        <f t="shared" si="70"/>
        <v/>
      </c>
      <c r="CD34" s="352" t="str">
        <f>IF('Marks Entry'!AQ36="","",'Marks Entry'!AQ36)</f>
        <v/>
      </c>
      <c r="CE34" s="352" t="str">
        <f>IF('Marks Entry'!AR36="","",'Marks Entry'!AR36)</f>
        <v/>
      </c>
      <c r="CF34" s="352" t="str">
        <f t="shared" si="71"/>
        <v/>
      </c>
      <c r="CG34" s="374" t="str">
        <f t="shared" si="72"/>
        <v/>
      </c>
      <c r="CH34" s="371" t="str">
        <f>IF(AND($B34="NSO",$E34=""),"",IF(AND('Marks Entry'!AS36="AB",'Marks Entry'!AT36="AB"),"AB",IF(AND('Marks Entry'!AS36="ML",'Marks Entry'!AT36="ML"),"RE",IF('Marks Entry'!AS36="","",ROUNDUP(('Marks Entry'!AS36+'Marks Entry'!AT36)*30/100,0)))))</f>
        <v/>
      </c>
      <c r="CI34" s="375" t="str">
        <f t="shared" si="73"/>
        <v/>
      </c>
      <c r="CJ34" s="357">
        <f t="shared" si="74"/>
        <v>0</v>
      </c>
      <c r="CK34" s="357">
        <f t="shared" si="75"/>
        <v>0</v>
      </c>
      <c r="CL34" s="358" t="str">
        <f t="shared" si="76"/>
        <v/>
      </c>
      <c r="CM34" s="357" t="str">
        <f t="shared" si="77"/>
        <v/>
      </c>
      <c r="CN34" s="357" t="str">
        <f t="shared" si="78"/>
        <v/>
      </c>
      <c r="CO34" s="357" t="str">
        <f t="shared" si="79"/>
        <v/>
      </c>
      <c r="CP34" s="359" t="str">
        <f>IF('Marks Entry'!AU36="","",'Marks Entry'!AU36)</f>
        <v/>
      </c>
      <c r="CQ34" s="352" t="str">
        <f>IF('Marks Entry'!AW36="","",'Marks Entry'!AW36)</f>
        <v/>
      </c>
      <c r="CR34" s="352" t="str">
        <f>IF('Marks Entry'!AX36="","",'Marks Entry'!AX36)</f>
        <v/>
      </c>
      <c r="CS34" s="352" t="str">
        <f>IF('Marks Entry'!AY36="","",'Marks Entry'!AY36)</f>
        <v/>
      </c>
      <c r="CT34" s="353" t="str">
        <f t="shared" si="80"/>
        <v/>
      </c>
      <c r="CU34" s="374" t="str">
        <f t="shared" si="81"/>
        <v/>
      </c>
      <c r="CV34" s="352" t="str">
        <f>IF('Marks Entry'!AZ36="","",'Marks Entry'!AZ36)</f>
        <v/>
      </c>
      <c r="CW34" s="352" t="str">
        <f>IF('Marks Entry'!BA36="","",'Marks Entry'!BA36)</f>
        <v/>
      </c>
      <c r="CX34" s="352" t="str">
        <f t="shared" si="82"/>
        <v/>
      </c>
      <c r="CY34" s="374" t="str">
        <f t="shared" si="83"/>
        <v/>
      </c>
      <c r="CZ34" s="371" t="str">
        <f>IF(AND($B34="NSO",$E34=""),"",IF(AND('Marks Entry'!BB36="AB",'Marks Entry'!BC36="AB"),"AB",IF(AND('Marks Entry'!BB36="ML",'Marks Entry'!BC36="ML"),"RE",IF('Marks Entry'!BB36="","",ROUNDUP(('Marks Entry'!BB36+'Marks Entry'!BC36)*30/100,0)))))</f>
        <v/>
      </c>
      <c r="DA34" s="375" t="str">
        <f t="shared" si="84"/>
        <v/>
      </c>
      <c r="DB34" s="357">
        <f t="shared" si="85"/>
        <v>0</v>
      </c>
      <c r="DC34" s="357">
        <f t="shared" si="86"/>
        <v>0</v>
      </c>
      <c r="DD34" s="358" t="str">
        <f t="shared" si="87"/>
        <v/>
      </c>
      <c r="DE34" s="357" t="str">
        <f t="shared" si="88"/>
        <v/>
      </c>
      <c r="DF34" s="357" t="str">
        <f t="shared" si="89"/>
        <v/>
      </c>
      <c r="DG34" s="357" t="str">
        <f t="shared" si="90"/>
        <v/>
      </c>
      <c r="DH34" s="357">
        <f t="shared" si="91"/>
        <v>0</v>
      </c>
      <c r="DI34" s="376" t="str">
        <f t="shared" si="92"/>
        <v/>
      </c>
      <c r="DJ34" s="376" t="str">
        <f t="shared" si="93"/>
        <v/>
      </c>
      <c r="DK34" s="376" t="str">
        <f t="shared" si="94"/>
        <v/>
      </c>
      <c r="DL34" s="376" t="str">
        <f t="shared" si="95"/>
        <v/>
      </c>
      <c r="DM34" s="376" t="str">
        <f t="shared" si="96"/>
        <v/>
      </c>
      <c r="DN34" s="376" t="str">
        <f t="shared" si="97"/>
        <v/>
      </c>
      <c r="DO34" s="361">
        <f t="shared" si="98"/>
        <v>0</v>
      </c>
      <c r="DP34" s="361">
        <f t="shared" si="99"/>
        <v>0</v>
      </c>
      <c r="DQ34" s="361">
        <f t="shared" si="100"/>
        <v>0</v>
      </c>
      <c r="DR34" s="361">
        <f t="shared" si="101"/>
        <v>0</v>
      </c>
      <c r="DS34" s="361">
        <f t="shared" si="102"/>
        <v>0</v>
      </c>
      <c r="DT34" s="377" t="str">
        <f t="shared" si="103"/>
        <v/>
      </c>
      <c r="DU34" s="480" t="str">
        <f>IF('Marks Entry'!BD36="","",'Marks Entry'!BD36)</f>
        <v/>
      </c>
      <c r="DV34" s="480" t="str">
        <f>IF('Marks Entry'!BE36="","",'Marks Entry'!BE36)</f>
        <v/>
      </c>
      <c r="DW34" s="480" t="str">
        <f>IF('Marks Entry'!BF36="","",'Marks Entry'!BF36)</f>
        <v/>
      </c>
      <c r="DX34" s="378" t="str">
        <f t="shared" si="104"/>
        <v/>
      </c>
      <c r="DY34" s="352" t="str">
        <f t="shared" si="105"/>
        <v/>
      </c>
      <c r="DZ34" s="379" t="str">
        <f t="shared" si="106"/>
        <v/>
      </c>
      <c r="EA34" s="352" t="str">
        <f t="shared" si="107"/>
        <v/>
      </c>
      <c r="EB34" s="379" t="str">
        <f t="shared" si="108"/>
        <v/>
      </c>
      <c r="EC34" s="352" t="str">
        <f t="shared" si="109"/>
        <v/>
      </c>
      <c r="ED34" s="352" t="str">
        <f t="shared" si="110"/>
        <v/>
      </c>
      <c r="EE34" s="352" t="str">
        <f t="shared" si="111"/>
        <v/>
      </c>
      <c r="EF34" s="380" t="str">
        <f t="shared" si="112"/>
        <v/>
      </c>
      <c r="EG34" s="379" t="str">
        <f t="shared" si="113"/>
        <v/>
      </c>
      <c r="EH34" s="352" t="str">
        <f t="shared" si="114"/>
        <v/>
      </c>
      <c r="EI34" s="352" t="str">
        <f t="shared" si="115"/>
        <v/>
      </c>
      <c r="EJ34" s="352" t="str">
        <f t="shared" si="116"/>
        <v/>
      </c>
      <c r="EK34" s="352" t="str">
        <f t="shared" si="117"/>
        <v/>
      </c>
      <c r="EL34" s="379" t="str">
        <f t="shared" si="118"/>
        <v/>
      </c>
      <c r="EM34" s="352" t="str">
        <f t="shared" si="119"/>
        <v/>
      </c>
      <c r="EN34" s="352" t="str">
        <f t="shared" si="120"/>
        <v/>
      </c>
      <c r="EO34" s="352" t="str">
        <f t="shared" si="121"/>
        <v/>
      </c>
      <c r="EP34" s="352" t="str">
        <f t="shared" si="122"/>
        <v/>
      </c>
      <c r="EQ34" s="379" t="str">
        <f t="shared" si="123"/>
        <v/>
      </c>
      <c r="ER34" s="352" t="str">
        <f t="shared" si="124"/>
        <v/>
      </c>
      <c r="ES34" s="352" t="str">
        <f t="shared" si="125"/>
        <v/>
      </c>
      <c r="ET34" s="352" t="str">
        <f t="shared" si="126"/>
        <v/>
      </c>
      <c r="EU34" s="352" t="str">
        <f t="shared" si="127"/>
        <v/>
      </c>
      <c r="EV34" s="379" t="str">
        <f t="shared" si="128"/>
        <v/>
      </c>
      <c r="EW34" s="379" t="str">
        <f t="shared" si="129"/>
        <v/>
      </c>
      <c r="EX34" s="381" t="str">
        <f>IF('Student DATA Entry'!I31="","",'Student DATA Entry'!I31)</f>
        <v/>
      </c>
      <c r="EY34" s="382" t="str">
        <f>IF('Student DATA Entry'!J31="","",'Student DATA Entry'!J31)</f>
        <v/>
      </c>
      <c r="EZ34" s="368" t="str">
        <f t="shared" si="130"/>
        <v xml:space="preserve">      </v>
      </c>
      <c r="FA34" s="368" t="str">
        <f t="shared" si="131"/>
        <v xml:space="preserve">      </v>
      </c>
      <c r="FB34" s="368" t="str">
        <f t="shared" si="132"/>
        <v xml:space="preserve">      </v>
      </c>
      <c r="FC34" s="368" t="str">
        <f t="shared" si="133"/>
        <v xml:space="preserve">              </v>
      </c>
      <c r="FD34" s="368" t="str">
        <f t="shared" si="134"/>
        <v xml:space="preserve"> </v>
      </c>
      <c r="FE34" s="479" t="str">
        <f t="shared" si="135"/>
        <v/>
      </c>
      <c r="FF34" s="384" t="str">
        <f t="shared" si="136"/>
        <v/>
      </c>
      <c r="FG34" s="481" t="str">
        <f t="shared" si="137"/>
        <v/>
      </c>
      <c r="FH34" s="386" t="str">
        <f t="shared" si="138"/>
        <v/>
      </c>
      <c r="FI34" s="364" t="str">
        <f t="shared" si="139"/>
        <v/>
      </c>
    </row>
    <row r="35" spans="1:166" s="140" customFormat="1" ht="15.6" customHeight="1">
      <c r="A35" s="369">
        <v>30</v>
      </c>
      <c r="B35" s="370" t="str">
        <f>IF('Marks Entry'!B37="","",VALUE('Marks Entry'!B37))</f>
        <v/>
      </c>
      <c r="C35" s="371" t="str">
        <f>IF('Marks Entry'!C37="","",'Marks Entry'!C37)</f>
        <v/>
      </c>
      <c r="D35" s="372" t="str">
        <f>IF('Marks Entry'!D37="","",'Marks Entry'!D37)</f>
        <v/>
      </c>
      <c r="E35" s="373" t="str">
        <f>IF('Marks Entry'!E37="","",'Marks Entry'!E37)</f>
        <v/>
      </c>
      <c r="F35" s="373" t="str">
        <f>IF('Marks Entry'!F37="","",'Marks Entry'!F37)</f>
        <v/>
      </c>
      <c r="G35" s="373" t="str">
        <f>IF('Marks Entry'!G37="","",'Marks Entry'!G37)</f>
        <v/>
      </c>
      <c r="H35" s="352" t="str">
        <f>IF('Marks Entry'!H37="","",'Marks Entry'!H37)</f>
        <v/>
      </c>
      <c r="I35" s="352" t="str">
        <f>IF('Marks Entry'!I37="","",'Marks Entry'!I37)</f>
        <v/>
      </c>
      <c r="J35" s="352" t="str">
        <f>IF('Marks Entry'!J37="","",'Marks Entry'!J37)</f>
        <v/>
      </c>
      <c r="K35" s="352" t="str">
        <f>IF('Marks Entry'!K37="","",'Marks Entry'!K37)</f>
        <v/>
      </c>
      <c r="L35" s="352" t="str">
        <f>IF('Marks Entry'!L37="","",'Marks Entry'!L37)</f>
        <v/>
      </c>
      <c r="M35" s="353" t="str">
        <f t="shared" si="27"/>
        <v/>
      </c>
      <c r="N35" s="374" t="str">
        <f t="shared" si="28"/>
        <v/>
      </c>
      <c r="O35" s="352" t="str">
        <f>IF('Marks Entry'!M37="","",'Marks Entry'!M37)</f>
        <v/>
      </c>
      <c r="P35" s="374" t="str">
        <f t="shared" si="29"/>
        <v/>
      </c>
      <c r="Q35" s="371" t="str">
        <f>IF(AND($B35="NSO",$E35="",O35=""),"",IF(AND('Marks Entry'!N37="AB"),"AB",IF(AND('Marks Entry'!N37="ML"),"RE",IF('Marks Entry'!N37="","",ROUNDUP('Marks Entry'!N37*30/100,0)))))</f>
        <v/>
      </c>
      <c r="R35" s="375" t="str">
        <f t="shared" si="30"/>
        <v/>
      </c>
      <c r="S35" s="357">
        <f t="shared" si="31"/>
        <v>0</v>
      </c>
      <c r="T35" s="357">
        <f t="shared" si="32"/>
        <v>0</v>
      </c>
      <c r="U35" s="358" t="str">
        <f t="shared" si="33"/>
        <v/>
      </c>
      <c r="V35" s="357" t="str">
        <f t="shared" si="34"/>
        <v/>
      </c>
      <c r="W35" s="357" t="str">
        <f t="shared" si="35"/>
        <v/>
      </c>
      <c r="X35" s="357" t="str">
        <f t="shared" si="36"/>
        <v/>
      </c>
      <c r="Y35" s="352" t="str">
        <f>IF('Marks Entry'!O37="","",'Marks Entry'!O37)</f>
        <v/>
      </c>
      <c r="Z35" s="352" t="str">
        <f>IF('Marks Entry'!P37="","",'Marks Entry'!P37)</f>
        <v/>
      </c>
      <c r="AA35" s="352" t="str">
        <f>IF('Marks Entry'!Q37="","",'Marks Entry'!Q37)</f>
        <v/>
      </c>
      <c r="AB35" s="353" t="str">
        <f t="shared" si="37"/>
        <v/>
      </c>
      <c r="AC35" s="374" t="str">
        <f t="shared" si="38"/>
        <v/>
      </c>
      <c r="AD35" s="352" t="str">
        <f>IF('Marks Entry'!R37="","",'Marks Entry'!R37)</f>
        <v/>
      </c>
      <c r="AE35" s="374" t="str">
        <f t="shared" si="39"/>
        <v/>
      </c>
      <c r="AF35" s="371" t="str">
        <f>IF(AND($B35="NSO",$E35=""),"",IF(AND('Marks Entry'!S37="AB"),"AB",IF(AND('Marks Entry'!S37="ML"),"RE",IF('Marks Entry'!S37="","",ROUNDUP('Marks Entry'!S37*30/100,0)))))</f>
        <v/>
      </c>
      <c r="AG35" s="375" t="str">
        <f t="shared" si="40"/>
        <v/>
      </c>
      <c r="AH35" s="357">
        <f t="shared" si="41"/>
        <v>0</v>
      </c>
      <c r="AI35" s="357">
        <f t="shared" si="42"/>
        <v>0</v>
      </c>
      <c r="AJ35" s="358" t="str">
        <f t="shared" si="43"/>
        <v/>
      </c>
      <c r="AK35" s="357" t="str">
        <f t="shared" si="44"/>
        <v/>
      </c>
      <c r="AL35" s="357" t="str">
        <f t="shared" si="45"/>
        <v/>
      </c>
      <c r="AM35" s="357" t="str">
        <f t="shared" si="46"/>
        <v/>
      </c>
      <c r="AN35" s="359" t="str">
        <f>IF('Marks Entry'!T37="","",'Marks Entry'!T37)</f>
        <v/>
      </c>
      <c r="AO35" s="352" t="str">
        <f>IF('Marks Entry'!V37="","",'Marks Entry'!V37)</f>
        <v/>
      </c>
      <c r="AP35" s="352" t="str">
        <f>IF('Marks Entry'!W37="","",'Marks Entry'!W37)</f>
        <v/>
      </c>
      <c r="AQ35" s="352" t="str">
        <f>IF('Marks Entry'!X37="","",'Marks Entry'!X37)</f>
        <v/>
      </c>
      <c r="AR35" s="353" t="str">
        <f t="shared" si="47"/>
        <v/>
      </c>
      <c r="AS35" s="374" t="str">
        <f t="shared" si="48"/>
        <v/>
      </c>
      <c r="AT35" s="352" t="str">
        <f>IF('Marks Entry'!Y37="","",'Marks Entry'!Y37)</f>
        <v/>
      </c>
      <c r="AU35" s="352" t="str">
        <f>IF('Marks Entry'!Z37="","",'Marks Entry'!Z37)</f>
        <v/>
      </c>
      <c r="AV35" s="352" t="str">
        <f t="shared" si="49"/>
        <v/>
      </c>
      <c r="AW35" s="374" t="str">
        <f t="shared" si="50"/>
        <v/>
      </c>
      <c r="AX35" s="371" t="str">
        <f>IF(AND($B35="NSO",$E35=""),"",IF(AND('Marks Entry'!AA37="AB",'Marks Entry'!AB37="AB"),"AB",IF(AND('Marks Entry'!AA37="ML",'Marks Entry'!AB37="ML"),"RE",IF('Marks Entry'!AA37="","",ROUNDUP(('Marks Entry'!AA37+'Marks Entry'!AB37)*30/100,0)))))</f>
        <v/>
      </c>
      <c r="AY35" s="375" t="str">
        <f t="shared" si="51"/>
        <v/>
      </c>
      <c r="AZ35" s="357">
        <f t="shared" si="52"/>
        <v>0</v>
      </c>
      <c r="BA35" s="357">
        <f t="shared" si="53"/>
        <v>0</v>
      </c>
      <c r="BB35" s="358" t="str">
        <f t="shared" si="54"/>
        <v/>
      </c>
      <c r="BC35" s="357" t="str">
        <f t="shared" si="55"/>
        <v/>
      </c>
      <c r="BD35" s="357" t="str">
        <f t="shared" si="56"/>
        <v/>
      </c>
      <c r="BE35" s="357" t="str">
        <f t="shared" si="57"/>
        <v/>
      </c>
      <c r="BF35" s="359" t="str">
        <f>IF('Marks Entry'!AC37="","",'Marks Entry'!AC37)</f>
        <v/>
      </c>
      <c r="BG35" s="352" t="str">
        <f>IF('Marks Entry'!AE37="","",'Marks Entry'!AE37)</f>
        <v/>
      </c>
      <c r="BH35" s="352" t="str">
        <f>IF('Marks Entry'!AF37="","",'Marks Entry'!AF37)</f>
        <v/>
      </c>
      <c r="BI35" s="352" t="str">
        <f>IF('Marks Entry'!AG37="","",'Marks Entry'!AG37)</f>
        <v/>
      </c>
      <c r="BJ35" s="353" t="str">
        <f t="shared" si="58"/>
        <v/>
      </c>
      <c r="BK35" s="374" t="str">
        <f t="shared" si="59"/>
        <v/>
      </c>
      <c r="BL35" s="352" t="str">
        <f>IF('Marks Entry'!AH37="","",'Marks Entry'!AH37)</f>
        <v/>
      </c>
      <c r="BM35" s="352" t="str">
        <f>IF('Marks Entry'!AI37="","",'Marks Entry'!AI37)</f>
        <v/>
      </c>
      <c r="BN35" s="352" t="str">
        <f t="shared" si="60"/>
        <v/>
      </c>
      <c r="BO35" s="374" t="str">
        <f t="shared" si="61"/>
        <v/>
      </c>
      <c r="BP35" s="371" t="str">
        <f>IF(AND($B35="NSO",$E35=""),"",IF(AND('Marks Entry'!AJ37="AB",'Marks Entry'!AK37="AB"),"AB",IF(AND('Marks Entry'!AJ37="ML",'Marks Entry'!AK37="ML"),"RE",IF('Marks Entry'!AJ37="","",ROUNDUP(('Marks Entry'!AJ37+'Marks Entry'!AK37)*30/100,0)))))</f>
        <v/>
      </c>
      <c r="BQ35" s="375" t="str">
        <f t="shared" si="62"/>
        <v/>
      </c>
      <c r="BR35" s="357">
        <f t="shared" si="63"/>
        <v>0</v>
      </c>
      <c r="BS35" s="357">
        <f t="shared" si="64"/>
        <v>0</v>
      </c>
      <c r="BT35" s="358" t="str">
        <f t="shared" si="65"/>
        <v/>
      </c>
      <c r="BU35" s="357" t="str">
        <f t="shared" si="66"/>
        <v/>
      </c>
      <c r="BV35" s="357" t="str">
        <f t="shared" si="67"/>
        <v/>
      </c>
      <c r="BW35" s="357" t="str">
        <f t="shared" si="68"/>
        <v/>
      </c>
      <c r="BX35" s="359" t="str">
        <f>IF('Marks Entry'!AL37="","",'Marks Entry'!AL37)</f>
        <v/>
      </c>
      <c r="BY35" s="352" t="str">
        <f>IF('Marks Entry'!AN37="","",'Marks Entry'!AN37)</f>
        <v/>
      </c>
      <c r="BZ35" s="352" t="str">
        <f>IF('Marks Entry'!AO37="","",'Marks Entry'!AO37)</f>
        <v/>
      </c>
      <c r="CA35" s="352" t="str">
        <f>IF('Marks Entry'!AP37="","",'Marks Entry'!AP37)</f>
        <v/>
      </c>
      <c r="CB35" s="353" t="str">
        <f t="shared" si="69"/>
        <v/>
      </c>
      <c r="CC35" s="374" t="str">
        <f t="shared" si="70"/>
        <v/>
      </c>
      <c r="CD35" s="352" t="str">
        <f>IF('Marks Entry'!AQ37="","",'Marks Entry'!AQ37)</f>
        <v/>
      </c>
      <c r="CE35" s="352" t="str">
        <f>IF('Marks Entry'!AR37="","",'Marks Entry'!AR37)</f>
        <v/>
      </c>
      <c r="CF35" s="352" t="str">
        <f t="shared" si="71"/>
        <v/>
      </c>
      <c r="CG35" s="374" t="str">
        <f t="shared" si="72"/>
        <v/>
      </c>
      <c r="CH35" s="371" t="str">
        <f>IF(AND($B35="NSO",$E35=""),"",IF(AND('Marks Entry'!AS37="AB",'Marks Entry'!AT37="AB"),"AB",IF(AND('Marks Entry'!AS37="ML",'Marks Entry'!AT37="ML"),"RE",IF('Marks Entry'!AS37="","",ROUNDUP(('Marks Entry'!AS37+'Marks Entry'!AT37)*30/100,0)))))</f>
        <v/>
      </c>
      <c r="CI35" s="375" t="str">
        <f t="shared" si="73"/>
        <v/>
      </c>
      <c r="CJ35" s="357">
        <f t="shared" si="74"/>
        <v>0</v>
      </c>
      <c r="CK35" s="357">
        <f t="shared" si="75"/>
        <v>0</v>
      </c>
      <c r="CL35" s="358" t="str">
        <f t="shared" si="76"/>
        <v/>
      </c>
      <c r="CM35" s="357" t="str">
        <f t="shared" si="77"/>
        <v/>
      </c>
      <c r="CN35" s="357" t="str">
        <f t="shared" si="78"/>
        <v/>
      </c>
      <c r="CO35" s="357" t="str">
        <f t="shared" si="79"/>
        <v/>
      </c>
      <c r="CP35" s="359" t="str">
        <f>IF('Marks Entry'!AU37="","",'Marks Entry'!AU37)</f>
        <v/>
      </c>
      <c r="CQ35" s="352" t="str">
        <f>IF('Marks Entry'!AW37="","",'Marks Entry'!AW37)</f>
        <v/>
      </c>
      <c r="CR35" s="352" t="str">
        <f>IF('Marks Entry'!AX37="","",'Marks Entry'!AX37)</f>
        <v/>
      </c>
      <c r="CS35" s="352" t="str">
        <f>IF('Marks Entry'!AY37="","",'Marks Entry'!AY37)</f>
        <v/>
      </c>
      <c r="CT35" s="353" t="str">
        <f t="shared" si="80"/>
        <v/>
      </c>
      <c r="CU35" s="374" t="str">
        <f t="shared" si="81"/>
        <v/>
      </c>
      <c r="CV35" s="352" t="str">
        <f>IF('Marks Entry'!AZ37="","",'Marks Entry'!AZ37)</f>
        <v/>
      </c>
      <c r="CW35" s="352" t="str">
        <f>IF('Marks Entry'!BA37="","",'Marks Entry'!BA37)</f>
        <v/>
      </c>
      <c r="CX35" s="352" t="str">
        <f t="shared" si="82"/>
        <v/>
      </c>
      <c r="CY35" s="374" t="str">
        <f t="shared" si="83"/>
        <v/>
      </c>
      <c r="CZ35" s="371" t="str">
        <f>IF(AND($B35="NSO",$E35=""),"",IF(AND('Marks Entry'!BB37="AB",'Marks Entry'!BC37="AB"),"AB",IF(AND('Marks Entry'!BB37="ML",'Marks Entry'!BC37="ML"),"RE",IF('Marks Entry'!BB37="","",ROUNDUP(('Marks Entry'!BB37+'Marks Entry'!BC37)*30/100,0)))))</f>
        <v/>
      </c>
      <c r="DA35" s="375" t="str">
        <f t="shared" si="84"/>
        <v/>
      </c>
      <c r="DB35" s="357">
        <f t="shared" si="85"/>
        <v>0</v>
      </c>
      <c r="DC35" s="357">
        <f t="shared" si="86"/>
        <v>0</v>
      </c>
      <c r="DD35" s="358" t="str">
        <f t="shared" si="87"/>
        <v/>
      </c>
      <c r="DE35" s="357" t="str">
        <f t="shared" si="88"/>
        <v/>
      </c>
      <c r="DF35" s="357" t="str">
        <f t="shared" si="89"/>
        <v/>
      </c>
      <c r="DG35" s="357" t="str">
        <f t="shared" si="90"/>
        <v/>
      </c>
      <c r="DH35" s="357">
        <f t="shared" si="91"/>
        <v>0</v>
      </c>
      <c r="DI35" s="376" t="str">
        <f t="shared" si="92"/>
        <v/>
      </c>
      <c r="DJ35" s="376" t="str">
        <f t="shared" si="93"/>
        <v/>
      </c>
      <c r="DK35" s="376" t="str">
        <f t="shared" si="94"/>
        <v/>
      </c>
      <c r="DL35" s="376" t="str">
        <f t="shared" si="95"/>
        <v/>
      </c>
      <c r="DM35" s="376" t="str">
        <f t="shared" si="96"/>
        <v/>
      </c>
      <c r="DN35" s="376" t="str">
        <f t="shared" si="97"/>
        <v/>
      </c>
      <c r="DO35" s="361">
        <f t="shared" si="98"/>
        <v>0</v>
      </c>
      <c r="DP35" s="361">
        <f t="shared" si="99"/>
        <v>0</v>
      </c>
      <c r="DQ35" s="361">
        <f t="shared" si="100"/>
        <v>0</v>
      </c>
      <c r="DR35" s="361">
        <f t="shared" si="101"/>
        <v>0</v>
      </c>
      <c r="DS35" s="361">
        <f t="shared" si="102"/>
        <v>0</v>
      </c>
      <c r="DT35" s="377" t="str">
        <f t="shared" si="103"/>
        <v/>
      </c>
      <c r="DU35" s="480" t="str">
        <f>IF('Marks Entry'!BD37="","",'Marks Entry'!BD37)</f>
        <v/>
      </c>
      <c r="DV35" s="480" t="str">
        <f>IF('Marks Entry'!BE37="","",'Marks Entry'!BE37)</f>
        <v/>
      </c>
      <c r="DW35" s="480" t="str">
        <f>IF('Marks Entry'!BF37="","",'Marks Entry'!BF37)</f>
        <v/>
      </c>
      <c r="DX35" s="378" t="str">
        <f t="shared" si="104"/>
        <v/>
      </c>
      <c r="DY35" s="352" t="str">
        <f t="shared" si="105"/>
        <v/>
      </c>
      <c r="DZ35" s="379" t="str">
        <f t="shared" si="106"/>
        <v/>
      </c>
      <c r="EA35" s="352" t="str">
        <f t="shared" si="107"/>
        <v/>
      </c>
      <c r="EB35" s="379" t="str">
        <f t="shared" si="108"/>
        <v/>
      </c>
      <c r="EC35" s="352" t="str">
        <f t="shared" si="109"/>
        <v/>
      </c>
      <c r="ED35" s="352" t="str">
        <f t="shared" si="110"/>
        <v/>
      </c>
      <c r="EE35" s="352" t="str">
        <f t="shared" si="111"/>
        <v/>
      </c>
      <c r="EF35" s="380" t="str">
        <f t="shared" si="112"/>
        <v/>
      </c>
      <c r="EG35" s="379" t="str">
        <f t="shared" si="113"/>
        <v/>
      </c>
      <c r="EH35" s="352" t="str">
        <f t="shared" si="114"/>
        <v/>
      </c>
      <c r="EI35" s="352" t="str">
        <f t="shared" si="115"/>
        <v/>
      </c>
      <c r="EJ35" s="352" t="str">
        <f t="shared" si="116"/>
        <v/>
      </c>
      <c r="EK35" s="352" t="str">
        <f t="shared" si="117"/>
        <v/>
      </c>
      <c r="EL35" s="379" t="str">
        <f t="shared" si="118"/>
        <v/>
      </c>
      <c r="EM35" s="352" t="str">
        <f t="shared" si="119"/>
        <v/>
      </c>
      <c r="EN35" s="352" t="str">
        <f t="shared" si="120"/>
        <v/>
      </c>
      <c r="EO35" s="352" t="str">
        <f t="shared" si="121"/>
        <v/>
      </c>
      <c r="EP35" s="352" t="str">
        <f t="shared" si="122"/>
        <v/>
      </c>
      <c r="EQ35" s="379" t="str">
        <f t="shared" si="123"/>
        <v/>
      </c>
      <c r="ER35" s="352" t="str">
        <f t="shared" si="124"/>
        <v/>
      </c>
      <c r="ES35" s="352" t="str">
        <f t="shared" si="125"/>
        <v/>
      </c>
      <c r="ET35" s="352" t="str">
        <f t="shared" si="126"/>
        <v/>
      </c>
      <c r="EU35" s="352" t="str">
        <f t="shared" si="127"/>
        <v/>
      </c>
      <c r="EV35" s="379" t="str">
        <f t="shared" si="128"/>
        <v/>
      </c>
      <c r="EW35" s="379" t="str">
        <f t="shared" si="129"/>
        <v/>
      </c>
      <c r="EX35" s="381" t="str">
        <f>IF('Student DATA Entry'!I32="","",'Student DATA Entry'!I32)</f>
        <v/>
      </c>
      <c r="EY35" s="382" t="str">
        <f>IF('Student DATA Entry'!J32="","",'Student DATA Entry'!J32)</f>
        <v/>
      </c>
      <c r="EZ35" s="368" t="str">
        <f t="shared" si="130"/>
        <v xml:space="preserve">      </v>
      </c>
      <c r="FA35" s="368" t="str">
        <f t="shared" si="131"/>
        <v xml:space="preserve">      </v>
      </c>
      <c r="FB35" s="368" t="str">
        <f t="shared" si="132"/>
        <v xml:space="preserve">      </v>
      </c>
      <c r="FC35" s="368" t="str">
        <f t="shared" si="133"/>
        <v xml:space="preserve">              </v>
      </c>
      <c r="FD35" s="368" t="str">
        <f t="shared" si="134"/>
        <v xml:space="preserve"> </v>
      </c>
      <c r="FE35" s="479" t="str">
        <f t="shared" si="135"/>
        <v/>
      </c>
      <c r="FF35" s="384" t="str">
        <f t="shared" si="136"/>
        <v/>
      </c>
      <c r="FG35" s="481" t="str">
        <f t="shared" si="137"/>
        <v/>
      </c>
      <c r="FH35" s="386" t="str">
        <f t="shared" si="138"/>
        <v/>
      </c>
      <c r="FI35" s="364" t="str">
        <f t="shared" si="139"/>
        <v/>
      </c>
    </row>
    <row r="36" spans="1:166" s="140" customFormat="1" ht="15.6" customHeight="1">
      <c r="A36" s="369">
        <v>31</v>
      </c>
      <c r="B36" s="370" t="str">
        <f>IF('Marks Entry'!B38="","",VALUE('Marks Entry'!B38))</f>
        <v/>
      </c>
      <c r="C36" s="371" t="str">
        <f>IF('Marks Entry'!C38="","",'Marks Entry'!C38)</f>
        <v/>
      </c>
      <c r="D36" s="372" t="str">
        <f>IF('Marks Entry'!D38="","",'Marks Entry'!D38)</f>
        <v/>
      </c>
      <c r="E36" s="373" t="str">
        <f>IF('Marks Entry'!E38="","",'Marks Entry'!E38)</f>
        <v/>
      </c>
      <c r="F36" s="373" t="str">
        <f>IF('Marks Entry'!F38="","",'Marks Entry'!F38)</f>
        <v/>
      </c>
      <c r="G36" s="373" t="str">
        <f>IF('Marks Entry'!G38="","",'Marks Entry'!G38)</f>
        <v/>
      </c>
      <c r="H36" s="352" t="str">
        <f>IF('Marks Entry'!H38="","",'Marks Entry'!H38)</f>
        <v/>
      </c>
      <c r="I36" s="352" t="str">
        <f>IF('Marks Entry'!I38="","",'Marks Entry'!I38)</f>
        <v/>
      </c>
      <c r="J36" s="352" t="str">
        <f>IF('Marks Entry'!J38="","",'Marks Entry'!J38)</f>
        <v/>
      </c>
      <c r="K36" s="352" t="str">
        <f>IF('Marks Entry'!K38="","",'Marks Entry'!K38)</f>
        <v/>
      </c>
      <c r="L36" s="352" t="str">
        <f>IF('Marks Entry'!L38="","",'Marks Entry'!L38)</f>
        <v/>
      </c>
      <c r="M36" s="353" t="str">
        <f t="shared" si="27"/>
        <v/>
      </c>
      <c r="N36" s="374" t="str">
        <f t="shared" si="28"/>
        <v/>
      </c>
      <c r="O36" s="352" t="str">
        <f>IF('Marks Entry'!M38="","",'Marks Entry'!M38)</f>
        <v/>
      </c>
      <c r="P36" s="374" t="str">
        <f t="shared" si="29"/>
        <v/>
      </c>
      <c r="Q36" s="371" t="str">
        <f>IF(AND($B36="NSO",$E36="",O36=""),"",IF(AND('Marks Entry'!N38="AB"),"AB",IF(AND('Marks Entry'!N38="ML"),"RE",IF('Marks Entry'!N38="","",ROUNDUP('Marks Entry'!N38*30/100,0)))))</f>
        <v/>
      </c>
      <c r="R36" s="375" t="str">
        <f t="shared" si="30"/>
        <v/>
      </c>
      <c r="S36" s="357">
        <f t="shared" si="31"/>
        <v>0</v>
      </c>
      <c r="T36" s="357">
        <f t="shared" si="32"/>
        <v>0</v>
      </c>
      <c r="U36" s="358" t="str">
        <f t="shared" si="33"/>
        <v/>
      </c>
      <c r="V36" s="357" t="str">
        <f t="shared" si="34"/>
        <v/>
      </c>
      <c r="W36" s="357" t="str">
        <f t="shared" si="35"/>
        <v/>
      </c>
      <c r="X36" s="357" t="str">
        <f t="shared" si="36"/>
        <v/>
      </c>
      <c r="Y36" s="352" t="str">
        <f>IF('Marks Entry'!O38="","",'Marks Entry'!O38)</f>
        <v/>
      </c>
      <c r="Z36" s="352" t="str">
        <f>IF('Marks Entry'!P38="","",'Marks Entry'!P38)</f>
        <v/>
      </c>
      <c r="AA36" s="352" t="str">
        <f>IF('Marks Entry'!Q38="","",'Marks Entry'!Q38)</f>
        <v/>
      </c>
      <c r="AB36" s="353" t="str">
        <f t="shared" si="37"/>
        <v/>
      </c>
      <c r="AC36" s="374" t="str">
        <f t="shared" si="38"/>
        <v/>
      </c>
      <c r="AD36" s="352" t="str">
        <f>IF('Marks Entry'!R38="","",'Marks Entry'!R38)</f>
        <v/>
      </c>
      <c r="AE36" s="374" t="str">
        <f t="shared" si="39"/>
        <v/>
      </c>
      <c r="AF36" s="371" t="str">
        <f>IF(AND($B36="NSO",$E36=""),"",IF(AND('Marks Entry'!S38="AB"),"AB",IF(AND('Marks Entry'!S38="ML"),"RE",IF('Marks Entry'!S38="","",ROUNDUP('Marks Entry'!S38*30/100,0)))))</f>
        <v/>
      </c>
      <c r="AG36" s="375" t="str">
        <f t="shared" si="40"/>
        <v/>
      </c>
      <c r="AH36" s="357">
        <f t="shared" si="41"/>
        <v>0</v>
      </c>
      <c r="AI36" s="357">
        <f t="shared" si="42"/>
        <v>0</v>
      </c>
      <c r="AJ36" s="358" t="str">
        <f t="shared" si="43"/>
        <v/>
      </c>
      <c r="AK36" s="357" t="str">
        <f t="shared" si="44"/>
        <v/>
      </c>
      <c r="AL36" s="357" t="str">
        <f t="shared" si="45"/>
        <v/>
      </c>
      <c r="AM36" s="357" t="str">
        <f t="shared" si="46"/>
        <v/>
      </c>
      <c r="AN36" s="359" t="str">
        <f>IF('Marks Entry'!T38="","",'Marks Entry'!T38)</f>
        <v/>
      </c>
      <c r="AO36" s="352" t="str">
        <f>IF('Marks Entry'!V38="","",'Marks Entry'!V38)</f>
        <v/>
      </c>
      <c r="AP36" s="352" t="str">
        <f>IF('Marks Entry'!W38="","",'Marks Entry'!W38)</f>
        <v/>
      </c>
      <c r="AQ36" s="352" t="str">
        <f>IF('Marks Entry'!X38="","",'Marks Entry'!X38)</f>
        <v/>
      </c>
      <c r="AR36" s="353" t="str">
        <f t="shared" si="47"/>
        <v/>
      </c>
      <c r="AS36" s="374" t="str">
        <f t="shared" si="48"/>
        <v/>
      </c>
      <c r="AT36" s="352" t="str">
        <f>IF('Marks Entry'!Y38="","",'Marks Entry'!Y38)</f>
        <v/>
      </c>
      <c r="AU36" s="352" t="str">
        <f>IF('Marks Entry'!Z38="","",'Marks Entry'!Z38)</f>
        <v/>
      </c>
      <c r="AV36" s="352" t="str">
        <f t="shared" si="49"/>
        <v/>
      </c>
      <c r="AW36" s="374" t="str">
        <f t="shared" si="50"/>
        <v/>
      </c>
      <c r="AX36" s="371" t="str">
        <f>IF(AND($B36="NSO",$E36=""),"",IF(AND('Marks Entry'!AA38="AB",'Marks Entry'!AB38="AB"),"AB",IF(AND('Marks Entry'!AA38="ML",'Marks Entry'!AB38="ML"),"RE",IF('Marks Entry'!AA38="","",ROUNDUP(('Marks Entry'!AA38+'Marks Entry'!AB38)*30/100,0)))))</f>
        <v/>
      </c>
      <c r="AY36" s="375" t="str">
        <f t="shared" si="51"/>
        <v/>
      </c>
      <c r="AZ36" s="357">
        <f t="shared" si="52"/>
        <v>0</v>
      </c>
      <c r="BA36" s="357">
        <f t="shared" si="53"/>
        <v>0</v>
      </c>
      <c r="BB36" s="358" t="str">
        <f t="shared" si="54"/>
        <v/>
      </c>
      <c r="BC36" s="357" t="str">
        <f t="shared" si="55"/>
        <v/>
      </c>
      <c r="BD36" s="357" t="str">
        <f t="shared" si="56"/>
        <v/>
      </c>
      <c r="BE36" s="357" t="str">
        <f t="shared" si="57"/>
        <v/>
      </c>
      <c r="BF36" s="359" t="str">
        <f>IF('Marks Entry'!AC38="","",'Marks Entry'!AC38)</f>
        <v/>
      </c>
      <c r="BG36" s="352" t="str">
        <f>IF('Marks Entry'!AE38="","",'Marks Entry'!AE38)</f>
        <v/>
      </c>
      <c r="BH36" s="352" t="str">
        <f>IF('Marks Entry'!AF38="","",'Marks Entry'!AF38)</f>
        <v/>
      </c>
      <c r="BI36" s="352" t="str">
        <f>IF('Marks Entry'!AG38="","",'Marks Entry'!AG38)</f>
        <v/>
      </c>
      <c r="BJ36" s="353" t="str">
        <f t="shared" si="58"/>
        <v/>
      </c>
      <c r="BK36" s="374" t="str">
        <f t="shared" si="59"/>
        <v/>
      </c>
      <c r="BL36" s="352" t="str">
        <f>IF('Marks Entry'!AH38="","",'Marks Entry'!AH38)</f>
        <v/>
      </c>
      <c r="BM36" s="352" t="str">
        <f>IF('Marks Entry'!AI38="","",'Marks Entry'!AI38)</f>
        <v/>
      </c>
      <c r="BN36" s="352" t="str">
        <f t="shared" si="60"/>
        <v/>
      </c>
      <c r="BO36" s="374" t="str">
        <f t="shared" si="61"/>
        <v/>
      </c>
      <c r="BP36" s="371" t="str">
        <f>IF(AND($B36="NSO",$E36=""),"",IF(AND('Marks Entry'!AJ38="AB",'Marks Entry'!AK38="AB"),"AB",IF(AND('Marks Entry'!AJ38="ML",'Marks Entry'!AK38="ML"),"RE",IF('Marks Entry'!AJ38="","",ROUNDUP(('Marks Entry'!AJ38+'Marks Entry'!AK38)*30/100,0)))))</f>
        <v/>
      </c>
      <c r="BQ36" s="375" t="str">
        <f t="shared" si="62"/>
        <v/>
      </c>
      <c r="BR36" s="357">
        <f t="shared" si="63"/>
        <v>0</v>
      </c>
      <c r="BS36" s="357">
        <f t="shared" si="64"/>
        <v>0</v>
      </c>
      <c r="BT36" s="358" t="str">
        <f t="shared" si="65"/>
        <v/>
      </c>
      <c r="BU36" s="357" t="str">
        <f t="shared" si="66"/>
        <v/>
      </c>
      <c r="BV36" s="357" t="str">
        <f t="shared" si="67"/>
        <v/>
      </c>
      <c r="BW36" s="357" t="str">
        <f t="shared" si="68"/>
        <v/>
      </c>
      <c r="BX36" s="359" t="str">
        <f>IF('Marks Entry'!AL38="","",'Marks Entry'!AL38)</f>
        <v/>
      </c>
      <c r="BY36" s="352" t="str">
        <f>IF('Marks Entry'!AN38="","",'Marks Entry'!AN38)</f>
        <v/>
      </c>
      <c r="BZ36" s="352" t="str">
        <f>IF('Marks Entry'!AO38="","",'Marks Entry'!AO38)</f>
        <v/>
      </c>
      <c r="CA36" s="352" t="str">
        <f>IF('Marks Entry'!AP38="","",'Marks Entry'!AP38)</f>
        <v/>
      </c>
      <c r="CB36" s="353" t="str">
        <f t="shared" si="69"/>
        <v/>
      </c>
      <c r="CC36" s="374" t="str">
        <f t="shared" si="70"/>
        <v/>
      </c>
      <c r="CD36" s="352" t="str">
        <f>IF('Marks Entry'!AQ38="","",'Marks Entry'!AQ38)</f>
        <v/>
      </c>
      <c r="CE36" s="352" t="str">
        <f>IF('Marks Entry'!AR38="","",'Marks Entry'!AR38)</f>
        <v/>
      </c>
      <c r="CF36" s="352" t="str">
        <f t="shared" si="71"/>
        <v/>
      </c>
      <c r="CG36" s="374" t="str">
        <f t="shared" si="72"/>
        <v/>
      </c>
      <c r="CH36" s="371" t="str">
        <f>IF(AND($B36="NSO",$E36=""),"",IF(AND('Marks Entry'!AS38="AB",'Marks Entry'!AT38="AB"),"AB",IF(AND('Marks Entry'!AS38="ML",'Marks Entry'!AT38="ML"),"RE",IF('Marks Entry'!AS38="","",ROUNDUP(('Marks Entry'!AS38+'Marks Entry'!AT38)*30/100,0)))))</f>
        <v/>
      </c>
      <c r="CI36" s="375" t="str">
        <f t="shared" si="73"/>
        <v/>
      </c>
      <c r="CJ36" s="357">
        <f t="shared" si="74"/>
        <v>0</v>
      </c>
      <c r="CK36" s="357">
        <f t="shared" si="75"/>
        <v>0</v>
      </c>
      <c r="CL36" s="358" t="str">
        <f t="shared" si="76"/>
        <v/>
      </c>
      <c r="CM36" s="357" t="str">
        <f t="shared" si="77"/>
        <v/>
      </c>
      <c r="CN36" s="357" t="str">
        <f t="shared" si="78"/>
        <v/>
      </c>
      <c r="CO36" s="357" t="str">
        <f t="shared" si="79"/>
        <v/>
      </c>
      <c r="CP36" s="359" t="str">
        <f>IF('Marks Entry'!AU38="","",'Marks Entry'!AU38)</f>
        <v/>
      </c>
      <c r="CQ36" s="352" t="str">
        <f>IF('Marks Entry'!AW38="","",'Marks Entry'!AW38)</f>
        <v/>
      </c>
      <c r="CR36" s="352" t="str">
        <f>IF('Marks Entry'!AX38="","",'Marks Entry'!AX38)</f>
        <v/>
      </c>
      <c r="CS36" s="352" t="str">
        <f>IF('Marks Entry'!AY38="","",'Marks Entry'!AY38)</f>
        <v/>
      </c>
      <c r="CT36" s="353" t="str">
        <f t="shared" si="80"/>
        <v/>
      </c>
      <c r="CU36" s="374" t="str">
        <f t="shared" si="81"/>
        <v/>
      </c>
      <c r="CV36" s="352" t="str">
        <f>IF('Marks Entry'!AZ38="","",'Marks Entry'!AZ38)</f>
        <v/>
      </c>
      <c r="CW36" s="352" t="str">
        <f>IF('Marks Entry'!BA38="","",'Marks Entry'!BA38)</f>
        <v/>
      </c>
      <c r="CX36" s="352" t="str">
        <f t="shared" si="82"/>
        <v/>
      </c>
      <c r="CY36" s="374" t="str">
        <f t="shared" si="83"/>
        <v/>
      </c>
      <c r="CZ36" s="371" t="str">
        <f>IF(AND($B36="NSO",$E36=""),"",IF(AND('Marks Entry'!BB38="AB",'Marks Entry'!BC38="AB"),"AB",IF(AND('Marks Entry'!BB38="ML",'Marks Entry'!BC38="ML"),"RE",IF('Marks Entry'!BB38="","",ROUNDUP(('Marks Entry'!BB38+'Marks Entry'!BC38)*30/100,0)))))</f>
        <v/>
      </c>
      <c r="DA36" s="375" t="str">
        <f t="shared" si="84"/>
        <v/>
      </c>
      <c r="DB36" s="357">
        <f t="shared" si="85"/>
        <v>0</v>
      </c>
      <c r="DC36" s="357">
        <f t="shared" si="86"/>
        <v>0</v>
      </c>
      <c r="DD36" s="358" t="str">
        <f t="shared" si="87"/>
        <v/>
      </c>
      <c r="DE36" s="357" t="str">
        <f t="shared" si="88"/>
        <v/>
      </c>
      <c r="DF36" s="357" t="str">
        <f t="shared" si="89"/>
        <v/>
      </c>
      <c r="DG36" s="357" t="str">
        <f t="shared" si="90"/>
        <v/>
      </c>
      <c r="DH36" s="357">
        <f t="shared" si="91"/>
        <v>0</v>
      </c>
      <c r="DI36" s="376" t="str">
        <f t="shared" si="92"/>
        <v/>
      </c>
      <c r="DJ36" s="376" t="str">
        <f t="shared" si="93"/>
        <v/>
      </c>
      <c r="DK36" s="376" t="str">
        <f t="shared" si="94"/>
        <v/>
      </c>
      <c r="DL36" s="376" t="str">
        <f t="shared" si="95"/>
        <v/>
      </c>
      <c r="DM36" s="376" t="str">
        <f t="shared" si="96"/>
        <v/>
      </c>
      <c r="DN36" s="376" t="str">
        <f t="shared" si="97"/>
        <v/>
      </c>
      <c r="DO36" s="361">
        <f t="shared" si="98"/>
        <v>0</v>
      </c>
      <c r="DP36" s="361">
        <f t="shared" si="99"/>
        <v>0</v>
      </c>
      <c r="DQ36" s="361">
        <f t="shared" si="100"/>
        <v>0</v>
      </c>
      <c r="DR36" s="361">
        <f t="shared" si="101"/>
        <v>0</v>
      </c>
      <c r="DS36" s="361">
        <f t="shared" si="102"/>
        <v>0</v>
      </c>
      <c r="DT36" s="377" t="str">
        <f t="shared" si="103"/>
        <v/>
      </c>
      <c r="DU36" s="480" t="str">
        <f>IF('Marks Entry'!BD38="","",'Marks Entry'!BD38)</f>
        <v/>
      </c>
      <c r="DV36" s="480" t="str">
        <f>IF('Marks Entry'!BE38="","",'Marks Entry'!BE38)</f>
        <v/>
      </c>
      <c r="DW36" s="480" t="str">
        <f>IF('Marks Entry'!BF38="","",'Marks Entry'!BF38)</f>
        <v/>
      </c>
      <c r="DX36" s="378" t="str">
        <f t="shared" si="104"/>
        <v/>
      </c>
      <c r="DY36" s="352" t="str">
        <f t="shared" si="105"/>
        <v/>
      </c>
      <c r="DZ36" s="379" t="str">
        <f t="shared" si="106"/>
        <v/>
      </c>
      <c r="EA36" s="352" t="str">
        <f t="shared" si="107"/>
        <v/>
      </c>
      <c r="EB36" s="379" t="str">
        <f t="shared" si="108"/>
        <v/>
      </c>
      <c r="EC36" s="352" t="str">
        <f t="shared" si="109"/>
        <v/>
      </c>
      <c r="ED36" s="352" t="str">
        <f t="shared" si="110"/>
        <v/>
      </c>
      <c r="EE36" s="352" t="str">
        <f t="shared" si="111"/>
        <v/>
      </c>
      <c r="EF36" s="380" t="str">
        <f t="shared" si="112"/>
        <v/>
      </c>
      <c r="EG36" s="379" t="str">
        <f t="shared" si="113"/>
        <v/>
      </c>
      <c r="EH36" s="352" t="str">
        <f t="shared" si="114"/>
        <v/>
      </c>
      <c r="EI36" s="352" t="str">
        <f t="shared" si="115"/>
        <v/>
      </c>
      <c r="EJ36" s="352" t="str">
        <f t="shared" si="116"/>
        <v/>
      </c>
      <c r="EK36" s="352" t="str">
        <f t="shared" si="117"/>
        <v/>
      </c>
      <c r="EL36" s="379" t="str">
        <f t="shared" si="118"/>
        <v/>
      </c>
      <c r="EM36" s="352" t="str">
        <f t="shared" si="119"/>
        <v/>
      </c>
      <c r="EN36" s="352" t="str">
        <f t="shared" si="120"/>
        <v/>
      </c>
      <c r="EO36" s="352" t="str">
        <f t="shared" si="121"/>
        <v/>
      </c>
      <c r="EP36" s="352" t="str">
        <f t="shared" si="122"/>
        <v/>
      </c>
      <c r="EQ36" s="379" t="str">
        <f t="shared" si="123"/>
        <v/>
      </c>
      <c r="ER36" s="352" t="str">
        <f t="shared" si="124"/>
        <v/>
      </c>
      <c r="ES36" s="352" t="str">
        <f t="shared" si="125"/>
        <v/>
      </c>
      <c r="ET36" s="352" t="str">
        <f t="shared" si="126"/>
        <v/>
      </c>
      <c r="EU36" s="352" t="str">
        <f t="shared" si="127"/>
        <v/>
      </c>
      <c r="EV36" s="379" t="str">
        <f t="shared" si="128"/>
        <v/>
      </c>
      <c r="EW36" s="379" t="str">
        <f t="shared" si="129"/>
        <v/>
      </c>
      <c r="EX36" s="381" t="str">
        <f>IF('Student DATA Entry'!I33="","",'Student DATA Entry'!I33)</f>
        <v/>
      </c>
      <c r="EY36" s="382" t="str">
        <f>IF('Student DATA Entry'!J33="","",'Student DATA Entry'!J33)</f>
        <v/>
      </c>
      <c r="EZ36" s="368" t="str">
        <f t="shared" si="130"/>
        <v xml:space="preserve">      </v>
      </c>
      <c r="FA36" s="368" t="str">
        <f t="shared" si="131"/>
        <v xml:space="preserve">      </v>
      </c>
      <c r="FB36" s="368" t="str">
        <f t="shared" si="132"/>
        <v xml:space="preserve">      </v>
      </c>
      <c r="FC36" s="368" t="str">
        <f t="shared" si="133"/>
        <v xml:space="preserve">              </v>
      </c>
      <c r="FD36" s="368" t="str">
        <f t="shared" si="134"/>
        <v xml:space="preserve"> </v>
      </c>
      <c r="FE36" s="479" t="str">
        <f t="shared" si="135"/>
        <v/>
      </c>
      <c r="FF36" s="384" t="str">
        <f t="shared" si="136"/>
        <v/>
      </c>
      <c r="FG36" s="481" t="str">
        <f t="shared" si="137"/>
        <v/>
      </c>
      <c r="FH36" s="386" t="str">
        <f t="shared" si="138"/>
        <v/>
      </c>
      <c r="FI36" s="364" t="str">
        <f t="shared" si="139"/>
        <v/>
      </c>
      <c r="FJ36" s="141"/>
    </row>
    <row r="37" spans="1:166" s="140" customFormat="1" ht="15.6" customHeight="1">
      <c r="A37" s="369">
        <v>32</v>
      </c>
      <c r="B37" s="370" t="str">
        <f>IF('Marks Entry'!B39="","",VALUE('Marks Entry'!B39))</f>
        <v/>
      </c>
      <c r="C37" s="371" t="str">
        <f>IF('Marks Entry'!C39="","",'Marks Entry'!C39)</f>
        <v/>
      </c>
      <c r="D37" s="372" t="str">
        <f>IF('Marks Entry'!D39="","",'Marks Entry'!D39)</f>
        <v/>
      </c>
      <c r="E37" s="373" t="str">
        <f>IF('Marks Entry'!E39="","",'Marks Entry'!E39)</f>
        <v/>
      </c>
      <c r="F37" s="373" t="str">
        <f>IF('Marks Entry'!F39="","",'Marks Entry'!F39)</f>
        <v/>
      </c>
      <c r="G37" s="373" t="str">
        <f>IF('Marks Entry'!G39="","",'Marks Entry'!G39)</f>
        <v/>
      </c>
      <c r="H37" s="352" t="str">
        <f>IF('Marks Entry'!H39="","",'Marks Entry'!H39)</f>
        <v/>
      </c>
      <c r="I37" s="352" t="str">
        <f>IF('Marks Entry'!I39="","",'Marks Entry'!I39)</f>
        <v/>
      </c>
      <c r="J37" s="352" t="str">
        <f>IF('Marks Entry'!J39="","",'Marks Entry'!J39)</f>
        <v/>
      </c>
      <c r="K37" s="352" t="str">
        <f>IF('Marks Entry'!K39="","",'Marks Entry'!K39)</f>
        <v/>
      </c>
      <c r="L37" s="352" t="str">
        <f>IF('Marks Entry'!L39="","",'Marks Entry'!L39)</f>
        <v/>
      </c>
      <c r="M37" s="353" t="str">
        <f t="shared" si="27"/>
        <v/>
      </c>
      <c r="N37" s="374" t="str">
        <f t="shared" si="28"/>
        <v/>
      </c>
      <c r="O37" s="352" t="str">
        <f>IF('Marks Entry'!M39="","",'Marks Entry'!M39)</f>
        <v/>
      </c>
      <c r="P37" s="374" t="str">
        <f t="shared" si="29"/>
        <v/>
      </c>
      <c r="Q37" s="371" t="str">
        <f>IF(AND($B37="NSO",$E37="",O37=""),"",IF(AND('Marks Entry'!N39="AB"),"AB",IF(AND('Marks Entry'!N39="ML"),"RE",IF('Marks Entry'!N39="","",ROUNDUP('Marks Entry'!N39*30/100,0)))))</f>
        <v/>
      </c>
      <c r="R37" s="375" t="str">
        <f t="shared" si="30"/>
        <v/>
      </c>
      <c r="S37" s="357">
        <f t="shared" si="31"/>
        <v>0</v>
      </c>
      <c r="T37" s="357">
        <f t="shared" si="32"/>
        <v>0</v>
      </c>
      <c r="U37" s="358" t="str">
        <f t="shared" si="33"/>
        <v/>
      </c>
      <c r="V37" s="357" t="str">
        <f t="shared" si="34"/>
        <v/>
      </c>
      <c r="W37" s="357" t="str">
        <f t="shared" si="35"/>
        <v/>
      </c>
      <c r="X37" s="357" t="str">
        <f t="shared" si="36"/>
        <v/>
      </c>
      <c r="Y37" s="352" t="str">
        <f>IF('Marks Entry'!O39="","",'Marks Entry'!O39)</f>
        <v/>
      </c>
      <c r="Z37" s="352" t="str">
        <f>IF('Marks Entry'!P39="","",'Marks Entry'!P39)</f>
        <v/>
      </c>
      <c r="AA37" s="352" t="str">
        <f>IF('Marks Entry'!Q39="","",'Marks Entry'!Q39)</f>
        <v/>
      </c>
      <c r="AB37" s="353" t="str">
        <f t="shared" si="37"/>
        <v/>
      </c>
      <c r="AC37" s="374" t="str">
        <f t="shared" si="38"/>
        <v/>
      </c>
      <c r="AD37" s="352" t="str">
        <f>IF('Marks Entry'!R39="","",'Marks Entry'!R39)</f>
        <v/>
      </c>
      <c r="AE37" s="374" t="str">
        <f t="shared" si="39"/>
        <v/>
      </c>
      <c r="AF37" s="371" t="str">
        <f>IF(AND($B37="NSO",$E37=""),"",IF(AND('Marks Entry'!S39="AB"),"AB",IF(AND('Marks Entry'!S39="ML"),"RE",IF('Marks Entry'!S39="","",ROUNDUP('Marks Entry'!S39*30/100,0)))))</f>
        <v/>
      </c>
      <c r="AG37" s="375" t="str">
        <f t="shared" si="40"/>
        <v/>
      </c>
      <c r="AH37" s="357">
        <f t="shared" si="41"/>
        <v>0</v>
      </c>
      <c r="AI37" s="357">
        <f t="shared" si="42"/>
        <v>0</v>
      </c>
      <c r="AJ37" s="358" t="str">
        <f t="shared" si="43"/>
        <v/>
      </c>
      <c r="AK37" s="357" t="str">
        <f t="shared" si="44"/>
        <v/>
      </c>
      <c r="AL37" s="357" t="str">
        <f t="shared" si="45"/>
        <v/>
      </c>
      <c r="AM37" s="357" t="str">
        <f t="shared" si="46"/>
        <v/>
      </c>
      <c r="AN37" s="359" t="str">
        <f>IF('Marks Entry'!T39="","",'Marks Entry'!T39)</f>
        <v/>
      </c>
      <c r="AO37" s="352" t="str">
        <f>IF('Marks Entry'!V39="","",'Marks Entry'!V39)</f>
        <v/>
      </c>
      <c r="AP37" s="352" t="str">
        <f>IF('Marks Entry'!W39="","",'Marks Entry'!W39)</f>
        <v/>
      </c>
      <c r="AQ37" s="352" t="str">
        <f>IF('Marks Entry'!X39="","",'Marks Entry'!X39)</f>
        <v/>
      </c>
      <c r="AR37" s="353" t="str">
        <f t="shared" si="47"/>
        <v/>
      </c>
      <c r="AS37" s="374" t="str">
        <f t="shared" si="48"/>
        <v/>
      </c>
      <c r="AT37" s="352" t="str">
        <f>IF('Marks Entry'!Y39="","",'Marks Entry'!Y39)</f>
        <v/>
      </c>
      <c r="AU37" s="352" t="str">
        <f>IF('Marks Entry'!Z39="","",'Marks Entry'!Z39)</f>
        <v/>
      </c>
      <c r="AV37" s="352" t="str">
        <f t="shared" si="49"/>
        <v/>
      </c>
      <c r="AW37" s="374" t="str">
        <f t="shared" si="50"/>
        <v/>
      </c>
      <c r="AX37" s="371" t="str">
        <f>IF(AND($B37="NSO",$E37=""),"",IF(AND('Marks Entry'!AA39="AB",'Marks Entry'!AB39="AB"),"AB",IF(AND('Marks Entry'!AA39="ML",'Marks Entry'!AB39="ML"),"RE",IF('Marks Entry'!AA39="","",ROUNDUP(('Marks Entry'!AA39+'Marks Entry'!AB39)*30/100,0)))))</f>
        <v/>
      </c>
      <c r="AY37" s="375" t="str">
        <f t="shared" si="51"/>
        <v/>
      </c>
      <c r="AZ37" s="357">
        <f t="shared" si="52"/>
        <v>0</v>
      </c>
      <c r="BA37" s="357">
        <f t="shared" si="53"/>
        <v>0</v>
      </c>
      <c r="BB37" s="358" t="str">
        <f t="shared" si="54"/>
        <v/>
      </c>
      <c r="BC37" s="357" t="str">
        <f t="shared" si="55"/>
        <v/>
      </c>
      <c r="BD37" s="357" t="str">
        <f t="shared" si="56"/>
        <v/>
      </c>
      <c r="BE37" s="357" t="str">
        <f t="shared" si="57"/>
        <v/>
      </c>
      <c r="BF37" s="359" t="str">
        <f>IF('Marks Entry'!AC39="","",'Marks Entry'!AC39)</f>
        <v/>
      </c>
      <c r="BG37" s="352" t="str">
        <f>IF('Marks Entry'!AE39="","",'Marks Entry'!AE39)</f>
        <v/>
      </c>
      <c r="BH37" s="352" t="str">
        <f>IF('Marks Entry'!AF39="","",'Marks Entry'!AF39)</f>
        <v/>
      </c>
      <c r="BI37" s="352" t="str">
        <f>IF('Marks Entry'!AG39="","",'Marks Entry'!AG39)</f>
        <v/>
      </c>
      <c r="BJ37" s="353" t="str">
        <f t="shared" si="58"/>
        <v/>
      </c>
      <c r="BK37" s="374" t="str">
        <f t="shared" si="59"/>
        <v/>
      </c>
      <c r="BL37" s="352" t="str">
        <f>IF('Marks Entry'!AH39="","",'Marks Entry'!AH39)</f>
        <v/>
      </c>
      <c r="BM37" s="352" t="str">
        <f>IF('Marks Entry'!AI39="","",'Marks Entry'!AI39)</f>
        <v/>
      </c>
      <c r="BN37" s="352" t="str">
        <f t="shared" si="60"/>
        <v/>
      </c>
      <c r="BO37" s="374" t="str">
        <f t="shared" si="61"/>
        <v/>
      </c>
      <c r="BP37" s="371" t="str">
        <f>IF(AND($B37="NSO",$E37=""),"",IF(AND('Marks Entry'!AJ39="AB",'Marks Entry'!AK39="AB"),"AB",IF(AND('Marks Entry'!AJ39="ML",'Marks Entry'!AK39="ML"),"RE",IF('Marks Entry'!AJ39="","",ROUNDUP(('Marks Entry'!AJ39+'Marks Entry'!AK39)*30/100,0)))))</f>
        <v/>
      </c>
      <c r="BQ37" s="375" t="str">
        <f t="shared" si="62"/>
        <v/>
      </c>
      <c r="BR37" s="357">
        <f t="shared" si="63"/>
        <v>0</v>
      </c>
      <c r="BS37" s="357">
        <f t="shared" si="64"/>
        <v>0</v>
      </c>
      <c r="BT37" s="358" t="str">
        <f t="shared" si="65"/>
        <v/>
      </c>
      <c r="BU37" s="357" t="str">
        <f t="shared" si="66"/>
        <v/>
      </c>
      <c r="BV37" s="357" t="str">
        <f t="shared" si="67"/>
        <v/>
      </c>
      <c r="BW37" s="357" t="str">
        <f t="shared" si="68"/>
        <v/>
      </c>
      <c r="BX37" s="359" t="str">
        <f>IF('Marks Entry'!AL39="","",'Marks Entry'!AL39)</f>
        <v/>
      </c>
      <c r="BY37" s="352" t="str">
        <f>IF('Marks Entry'!AN39="","",'Marks Entry'!AN39)</f>
        <v/>
      </c>
      <c r="BZ37" s="352" t="str">
        <f>IF('Marks Entry'!AO39="","",'Marks Entry'!AO39)</f>
        <v/>
      </c>
      <c r="CA37" s="352" t="str">
        <f>IF('Marks Entry'!AP39="","",'Marks Entry'!AP39)</f>
        <v/>
      </c>
      <c r="CB37" s="353" t="str">
        <f t="shared" si="69"/>
        <v/>
      </c>
      <c r="CC37" s="374" t="str">
        <f t="shared" si="70"/>
        <v/>
      </c>
      <c r="CD37" s="352" t="str">
        <f>IF('Marks Entry'!AQ39="","",'Marks Entry'!AQ39)</f>
        <v/>
      </c>
      <c r="CE37" s="352" t="str">
        <f>IF('Marks Entry'!AR39="","",'Marks Entry'!AR39)</f>
        <v/>
      </c>
      <c r="CF37" s="352" t="str">
        <f t="shared" si="71"/>
        <v/>
      </c>
      <c r="CG37" s="374" t="str">
        <f t="shared" si="72"/>
        <v/>
      </c>
      <c r="CH37" s="371" t="str">
        <f>IF(AND($B37="NSO",$E37=""),"",IF(AND('Marks Entry'!AS39="AB",'Marks Entry'!AT39="AB"),"AB",IF(AND('Marks Entry'!AS39="ML",'Marks Entry'!AT39="ML"),"RE",IF('Marks Entry'!AS39="","",ROUNDUP(('Marks Entry'!AS39+'Marks Entry'!AT39)*30/100,0)))))</f>
        <v/>
      </c>
      <c r="CI37" s="375" t="str">
        <f t="shared" si="73"/>
        <v/>
      </c>
      <c r="CJ37" s="357">
        <f t="shared" si="74"/>
        <v>0</v>
      </c>
      <c r="CK37" s="357">
        <f t="shared" si="75"/>
        <v>0</v>
      </c>
      <c r="CL37" s="358" t="str">
        <f t="shared" si="76"/>
        <v/>
      </c>
      <c r="CM37" s="357" t="str">
        <f t="shared" si="77"/>
        <v/>
      </c>
      <c r="CN37" s="357" t="str">
        <f t="shared" si="78"/>
        <v/>
      </c>
      <c r="CO37" s="357" t="str">
        <f t="shared" si="79"/>
        <v/>
      </c>
      <c r="CP37" s="359" t="str">
        <f>IF('Marks Entry'!AU39="","",'Marks Entry'!AU39)</f>
        <v/>
      </c>
      <c r="CQ37" s="352" t="str">
        <f>IF('Marks Entry'!AW39="","",'Marks Entry'!AW39)</f>
        <v/>
      </c>
      <c r="CR37" s="352" t="str">
        <f>IF('Marks Entry'!AX39="","",'Marks Entry'!AX39)</f>
        <v/>
      </c>
      <c r="CS37" s="352" t="str">
        <f>IF('Marks Entry'!AY39="","",'Marks Entry'!AY39)</f>
        <v/>
      </c>
      <c r="CT37" s="353" t="str">
        <f t="shared" si="80"/>
        <v/>
      </c>
      <c r="CU37" s="374" t="str">
        <f t="shared" si="81"/>
        <v/>
      </c>
      <c r="CV37" s="352" t="str">
        <f>IF('Marks Entry'!AZ39="","",'Marks Entry'!AZ39)</f>
        <v/>
      </c>
      <c r="CW37" s="352" t="str">
        <f>IF('Marks Entry'!BA39="","",'Marks Entry'!BA39)</f>
        <v/>
      </c>
      <c r="CX37" s="352" t="str">
        <f t="shared" si="82"/>
        <v/>
      </c>
      <c r="CY37" s="374" t="str">
        <f t="shared" si="83"/>
        <v/>
      </c>
      <c r="CZ37" s="371" t="str">
        <f>IF(AND($B37="NSO",$E37=""),"",IF(AND('Marks Entry'!BB39="AB",'Marks Entry'!BC39="AB"),"AB",IF(AND('Marks Entry'!BB39="ML",'Marks Entry'!BC39="ML"),"RE",IF('Marks Entry'!BB39="","",ROUNDUP(('Marks Entry'!BB39+'Marks Entry'!BC39)*30/100,0)))))</f>
        <v/>
      </c>
      <c r="DA37" s="375" t="str">
        <f t="shared" si="84"/>
        <v/>
      </c>
      <c r="DB37" s="357">
        <f t="shared" si="85"/>
        <v>0</v>
      </c>
      <c r="DC37" s="357">
        <f t="shared" si="86"/>
        <v>0</v>
      </c>
      <c r="DD37" s="358" t="str">
        <f t="shared" si="87"/>
        <v/>
      </c>
      <c r="DE37" s="357" t="str">
        <f t="shared" si="88"/>
        <v/>
      </c>
      <c r="DF37" s="357" t="str">
        <f t="shared" si="89"/>
        <v/>
      </c>
      <c r="DG37" s="357" t="str">
        <f t="shared" si="90"/>
        <v/>
      </c>
      <c r="DH37" s="357">
        <f t="shared" si="91"/>
        <v>0</v>
      </c>
      <c r="DI37" s="376" t="str">
        <f t="shared" si="92"/>
        <v/>
      </c>
      <c r="DJ37" s="376" t="str">
        <f t="shared" si="93"/>
        <v/>
      </c>
      <c r="DK37" s="376" t="str">
        <f t="shared" si="94"/>
        <v/>
      </c>
      <c r="DL37" s="376" t="str">
        <f t="shared" si="95"/>
        <v/>
      </c>
      <c r="DM37" s="376" t="str">
        <f t="shared" si="96"/>
        <v/>
      </c>
      <c r="DN37" s="376" t="str">
        <f t="shared" si="97"/>
        <v/>
      </c>
      <c r="DO37" s="361">
        <f t="shared" si="98"/>
        <v>0</v>
      </c>
      <c r="DP37" s="361">
        <f t="shared" si="99"/>
        <v>0</v>
      </c>
      <c r="DQ37" s="361">
        <f t="shared" si="100"/>
        <v>0</v>
      </c>
      <c r="DR37" s="361">
        <f t="shared" si="101"/>
        <v>0</v>
      </c>
      <c r="DS37" s="361">
        <f t="shared" si="102"/>
        <v>0</v>
      </c>
      <c r="DT37" s="377" t="str">
        <f t="shared" si="103"/>
        <v/>
      </c>
      <c r="DU37" s="480" t="str">
        <f>IF('Marks Entry'!BD39="","",'Marks Entry'!BD39)</f>
        <v/>
      </c>
      <c r="DV37" s="480" t="str">
        <f>IF('Marks Entry'!BE39="","",'Marks Entry'!BE39)</f>
        <v/>
      </c>
      <c r="DW37" s="480" t="str">
        <f>IF('Marks Entry'!BF39="","",'Marks Entry'!BF39)</f>
        <v/>
      </c>
      <c r="DX37" s="378" t="str">
        <f t="shared" si="104"/>
        <v/>
      </c>
      <c r="DY37" s="352" t="str">
        <f t="shared" si="105"/>
        <v/>
      </c>
      <c r="DZ37" s="379" t="str">
        <f t="shared" si="106"/>
        <v/>
      </c>
      <c r="EA37" s="352" t="str">
        <f t="shared" si="107"/>
        <v/>
      </c>
      <c r="EB37" s="379" t="str">
        <f t="shared" si="108"/>
        <v/>
      </c>
      <c r="EC37" s="352" t="str">
        <f t="shared" si="109"/>
        <v/>
      </c>
      <c r="ED37" s="352" t="str">
        <f t="shared" si="110"/>
        <v/>
      </c>
      <c r="EE37" s="352" t="str">
        <f t="shared" si="111"/>
        <v/>
      </c>
      <c r="EF37" s="380" t="str">
        <f t="shared" si="112"/>
        <v/>
      </c>
      <c r="EG37" s="379" t="str">
        <f t="shared" si="113"/>
        <v/>
      </c>
      <c r="EH37" s="352" t="str">
        <f t="shared" si="114"/>
        <v/>
      </c>
      <c r="EI37" s="352" t="str">
        <f t="shared" si="115"/>
        <v/>
      </c>
      <c r="EJ37" s="352" t="str">
        <f t="shared" si="116"/>
        <v/>
      </c>
      <c r="EK37" s="352" t="str">
        <f t="shared" si="117"/>
        <v/>
      </c>
      <c r="EL37" s="379" t="str">
        <f t="shared" si="118"/>
        <v/>
      </c>
      <c r="EM37" s="352" t="str">
        <f t="shared" si="119"/>
        <v/>
      </c>
      <c r="EN37" s="352" t="str">
        <f t="shared" si="120"/>
        <v/>
      </c>
      <c r="EO37" s="352" t="str">
        <f t="shared" si="121"/>
        <v/>
      </c>
      <c r="EP37" s="352" t="str">
        <f t="shared" si="122"/>
        <v/>
      </c>
      <c r="EQ37" s="379" t="str">
        <f t="shared" si="123"/>
        <v/>
      </c>
      <c r="ER37" s="352" t="str">
        <f t="shared" si="124"/>
        <v/>
      </c>
      <c r="ES37" s="352" t="str">
        <f t="shared" si="125"/>
        <v/>
      </c>
      <c r="ET37" s="352" t="str">
        <f t="shared" si="126"/>
        <v/>
      </c>
      <c r="EU37" s="352" t="str">
        <f t="shared" si="127"/>
        <v/>
      </c>
      <c r="EV37" s="379" t="str">
        <f t="shared" si="128"/>
        <v/>
      </c>
      <c r="EW37" s="379" t="str">
        <f t="shared" si="129"/>
        <v/>
      </c>
      <c r="EX37" s="381" t="str">
        <f>IF('Student DATA Entry'!I34="","",'Student DATA Entry'!I34)</f>
        <v/>
      </c>
      <c r="EY37" s="382" t="str">
        <f>IF('Student DATA Entry'!J34="","",'Student DATA Entry'!J34)</f>
        <v/>
      </c>
      <c r="EZ37" s="368" t="str">
        <f t="shared" si="130"/>
        <v xml:space="preserve">      </v>
      </c>
      <c r="FA37" s="368" t="str">
        <f t="shared" si="131"/>
        <v xml:space="preserve">      </v>
      </c>
      <c r="FB37" s="368" t="str">
        <f t="shared" si="132"/>
        <v xml:space="preserve">      </v>
      </c>
      <c r="FC37" s="368" t="str">
        <f t="shared" si="133"/>
        <v xml:space="preserve">              </v>
      </c>
      <c r="FD37" s="368" t="str">
        <f t="shared" si="134"/>
        <v xml:space="preserve"> </v>
      </c>
      <c r="FE37" s="479" t="str">
        <f t="shared" si="135"/>
        <v/>
      </c>
      <c r="FF37" s="384" t="str">
        <f t="shared" si="136"/>
        <v/>
      </c>
      <c r="FG37" s="481" t="str">
        <f t="shared" si="137"/>
        <v/>
      </c>
      <c r="FH37" s="386" t="str">
        <f t="shared" si="138"/>
        <v/>
      </c>
      <c r="FI37" s="364" t="str">
        <f t="shared" si="139"/>
        <v/>
      </c>
      <c r="FJ37" s="141"/>
    </row>
    <row r="38" spans="1:166" s="140" customFormat="1" ht="15.6" customHeight="1">
      <c r="A38" s="369">
        <v>33</v>
      </c>
      <c r="B38" s="370" t="str">
        <f>IF('Marks Entry'!B40="","",VALUE('Marks Entry'!B40))</f>
        <v/>
      </c>
      <c r="C38" s="371" t="str">
        <f>IF('Marks Entry'!C40="","",'Marks Entry'!C40)</f>
        <v/>
      </c>
      <c r="D38" s="372" t="str">
        <f>IF('Marks Entry'!D40="","",'Marks Entry'!D40)</f>
        <v/>
      </c>
      <c r="E38" s="373" t="str">
        <f>IF('Marks Entry'!E40="","",'Marks Entry'!E40)</f>
        <v/>
      </c>
      <c r="F38" s="373" t="str">
        <f>IF('Marks Entry'!F40="","",'Marks Entry'!F40)</f>
        <v/>
      </c>
      <c r="G38" s="373" t="str">
        <f>IF('Marks Entry'!G40="","",'Marks Entry'!G40)</f>
        <v/>
      </c>
      <c r="H38" s="352" t="str">
        <f>IF('Marks Entry'!H40="","",'Marks Entry'!H40)</f>
        <v/>
      </c>
      <c r="I38" s="352" t="str">
        <f>IF('Marks Entry'!I40="","",'Marks Entry'!I40)</f>
        <v/>
      </c>
      <c r="J38" s="352" t="str">
        <f>IF('Marks Entry'!J40="","",'Marks Entry'!J40)</f>
        <v/>
      </c>
      <c r="K38" s="352" t="str">
        <f>IF('Marks Entry'!K40="","",'Marks Entry'!K40)</f>
        <v/>
      </c>
      <c r="L38" s="352" t="str">
        <f>IF('Marks Entry'!L40="","",'Marks Entry'!L40)</f>
        <v/>
      </c>
      <c r="M38" s="353" t="str">
        <f t="shared" si="27"/>
        <v/>
      </c>
      <c r="N38" s="374" t="str">
        <f t="shared" si="28"/>
        <v/>
      </c>
      <c r="O38" s="352" t="str">
        <f>IF('Marks Entry'!M40="","",'Marks Entry'!M40)</f>
        <v/>
      </c>
      <c r="P38" s="374" t="str">
        <f t="shared" si="29"/>
        <v/>
      </c>
      <c r="Q38" s="371" t="str">
        <f>IF(AND($B38="NSO",$E38="",O38=""),"",IF(AND('Marks Entry'!N40="AB"),"AB",IF(AND('Marks Entry'!N40="ML"),"RE",IF('Marks Entry'!N40="","",ROUNDUP('Marks Entry'!N40*30/100,0)))))</f>
        <v/>
      </c>
      <c r="R38" s="375" t="str">
        <f t="shared" si="30"/>
        <v/>
      </c>
      <c r="S38" s="357">
        <f t="shared" si="31"/>
        <v>0</v>
      </c>
      <c r="T38" s="357">
        <f t="shared" si="32"/>
        <v>0</v>
      </c>
      <c r="U38" s="358" t="str">
        <f t="shared" si="33"/>
        <v/>
      </c>
      <c r="V38" s="357" t="str">
        <f t="shared" si="34"/>
        <v/>
      </c>
      <c r="W38" s="357" t="str">
        <f t="shared" si="35"/>
        <v/>
      </c>
      <c r="X38" s="357" t="str">
        <f t="shared" si="36"/>
        <v/>
      </c>
      <c r="Y38" s="352" t="str">
        <f>IF('Marks Entry'!O40="","",'Marks Entry'!O40)</f>
        <v/>
      </c>
      <c r="Z38" s="352" t="str">
        <f>IF('Marks Entry'!P40="","",'Marks Entry'!P40)</f>
        <v/>
      </c>
      <c r="AA38" s="352" t="str">
        <f>IF('Marks Entry'!Q40="","",'Marks Entry'!Q40)</f>
        <v/>
      </c>
      <c r="AB38" s="353" t="str">
        <f t="shared" si="37"/>
        <v/>
      </c>
      <c r="AC38" s="374" t="str">
        <f t="shared" si="38"/>
        <v/>
      </c>
      <c r="AD38" s="352" t="str">
        <f>IF('Marks Entry'!R40="","",'Marks Entry'!R40)</f>
        <v/>
      </c>
      <c r="AE38" s="374" t="str">
        <f t="shared" si="39"/>
        <v/>
      </c>
      <c r="AF38" s="371" t="str">
        <f>IF(AND($B38="NSO",$E38=""),"",IF(AND('Marks Entry'!S40="AB"),"AB",IF(AND('Marks Entry'!S40="ML"),"RE",IF('Marks Entry'!S40="","",ROUNDUP('Marks Entry'!S40*30/100,0)))))</f>
        <v/>
      </c>
      <c r="AG38" s="375" t="str">
        <f t="shared" si="40"/>
        <v/>
      </c>
      <c r="AH38" s="357">
        <f t="shared" si="41"/>
        <v>0</v>
      </c>
      <c r="AI38" s="357">
        <f t="shared" si="42"/>
        <v>0</v>
      </c>
      <c r="AJ38" s="358" t="str">
        <f t="shared" si="43"/>
        <v/>
      </c>
      <c r="AK38" s="357" t="str">
        <f t="shared" si="44"/>
        <v/>
      </c>
      <c r="AL38" s="357" t="str">
        <f t="shared" si="45"/>
        <v/>
      </c>
      <c r="AM38" s="357" t="str">
        <f t="shared" si="46"/>
        <v/>
      </c>
      <c r="AN38" s="359" t="str">
        <f>IF('Marks Entry'!T40="","",'Marks Entry'!T40)</f>
        <v/>
      </c>
      <c r="AO38" s="352" t="str">
        <f>IF('Marks Entry'!V40="","",'Marks Entry'!V40)</f>
        <v/>
      </c>
      <c r="AP38" s="352" t="str">
        <f>IF('Marks Entry'!W40="","",'Marks Entry'!W40)</f>
        <v/>
      </c>
      <c r="AQ38" s="352" t="str">
        <f>IF('Marks Entry'!X40="","",'Marks Entry'!X40)</f>
        <v/>
      </c>
      <c r="AR38" s="353" t="str">
        <f t="shared" si="47"/>
        <v/>
      </c>
      <c r="AS38" s="374" t="str">
        <f t="shared" si="48"/>
        <v/>
      </c>
      <c r="AT38" s="352" t="str">
        <f>IF('Marks Entry'!Y40="","",'Marks Entry'!Y40)</f>
        <v/>
      </c>
      <c r="AU38" s="352" t="str">
        <f>IF('Marks Entry'!Z40="","",'Marks Entry'!Z40)</f>
        <v/>
      </c>
      <c r="AV38" s="352" t="str">
        <f t="shared" si="49"/>
        <v/>
      </c>
      <c r="AW38" s="374" t="str">
        <f t="shared" si="50"/>
        <v/>
      </c>
      <c r="AX38" s="371" t="str">
        <f>IF(AND($B38="NSO",$E38=""),"",IF(AND('Marks Entry'!AA40="AB",'Marks Entry'!AB40="AB"),"AB",IF(AND('Marks Entry'!AA40="ML",'Marks Entry'!AB40="ML"),"RE",IF('Marks Entry'!AA40="","",ROUNDUP(('Marks Entry'!AA40+'Marks Entry'!AB40)*30/100,0)))))</f>
        <v/>
      </c>
      <c r="AY38" s="375" t="str">
        <f t="shared" si="51"/>
        <v/>
      </c>
      <c r="AZ38" s="357">
        <f t="shared" si="52"/>
        <v>0</v>
      </c>
      <c r="BA38" s="357">
        <f t="shared" si="53"/>
        <v>0</v>
      </c>
      <c r="BB38" s="358" t="str">
        <f t="shared" si="54"/>
        <v/>
      </c>
      <c r="BC38" s="357" t="str">
        <f t="shared" si="55"/>
        <v/>
      </c>
      <c r="BD38" s="357" t="str">
        <f t="shared" si="56"/>
        <v/>
      </c>
      <c r="BE38" s="357" t="str">
        <f t="shared" si="57"/>
        <v/>
      </c>
      <c r="BF38" s="359" t="str">
        <f>IF('Marks Entry'!AC40="","",'Marks Entry'!AC40)</f>
        <v/>
      </c>
      <c r="BG38" s="352" t="str">
        <f>IF('Marks Entry'!AE40="","",'Marks Entry'!AE40)</f>
        <v/>
      </c>
      <c r="BH38" s="352" t="str">
        <f>IF('Marks Entry'!AF40="","",'Marks Entry'!AF40)</f>
        <v/>
      </c>
      <c r="BI38" s="352" t="str">
        <f>IF('Marks Entry'!AG40="","",'Marks Entry'!AG40)</f>
        <v/>
      </c>
      <c r="BJ38" s="353" t="str">
        <f t="shared" si="58"/>
        <v/>
      </c>
      <c r="BK38" s="374" t="str">
        <f t="shared" si="59"/>
        <v/>
      </c>
      <c r="BL38" s="352" t="str">
        <f>IF('Marks Entry'!AH40="","",'Marks Entry'!AH40)</f>
        <v/>
      </c>
      <c r="BM38" s="352" t="str">
        <f>IF('Marks Entry'!AI40="","",'Marks Entry'!AI40)</f>
        <v/>
      </c>
      <c r="BN38" s="352" t="str">
        <f t="shared" si="60"/>
        <v/>
      </c>
      <c r="BO38" s="374" t="str">
        <f t="shared" si="61"/>
        <v/>
      </c>
      <c r="BP38" s="371" t="str">
        <f>IF(AND($B38="NSO",$E38=""),"",IF(AND('Marks Entry'!AJ40="AB",'Marks Entry'!AK40="AB"),"AB",IF(AND('Marks Entry'!AJ40="ML",'Marks Entry'!AK40="ML"),"RE",IF('Marks Entry'!AJ40="","",ROUNDUP(('Marks Entry'!AJ40+'Marks Entry'!AK40)*30/100,0)))))</f>
        <v/>
      </c>
      <c r="BQ38" s="375" t="str">
        <f t="shared" si="62"/>
        <v/>
      </c>
      <c r="BR38" s="357">
        <f t="shared" si="63"/>
        <v>0</v>
      </c>
      <c r="BS38" s="357">
        <f t="shared" si="64"/>
        <v>0</v>
      </c>
      <c r="BT38" s="358" t="str">
        <f t="shared" si="65"/>
        <v/>
      </c>
      <c r="BU38" s="357" t="str">
        <f t="shared" si="66"/>
        <v/>
      </c>
      <c r="BV38" s="357" t="str">
        <f t="shared" si="67"/>
        <v/>
      </c>
      <c r="BW38" s="357" t="str">
        <f t="shared" si="68"/>
        <v/>
      </c>
      <c r="BX38" s="359" t="str">
        <f>IF('Marks Entry'!AL40="","",'Marks Entry'!AL40)</f>
        <v/>
      </c>
      <c r="BY38" s="352" t="str">
        <f>IF('Marks Entry'!AN40="","",'Marks Entry'!AN40)</f>
        <v/>
      </c>
      <c r="BZ38" s="352" t="str">
        <f>IF('Marks Entry'!AO40="","",'Marks Entry'!AO40)</f>
        <v/>
      </c>
      <c r="CA38" s="352" t="str">
        <f>IF('Marks Entry'!AP40="","",'Marks Entry'!AP40)</f>
        <v/>
      </c>
      <c r="CB38" s="353" t="str">
        <f t="shared" si="69"/>
        <v/>
      </c>
      <c r="CC38" s="374" t="str">
        <f t="shared" si="70"/>
        <v/>
      </c>
      <c r="CD38" s="352" t="str">
        <f>IF('Marks Entry'!AQ40="","",'Marks Entry'!AQ40)</f>
        <v/>
      </c>
      <c r="CE38" s="352" t="str">
        <f>IF('Marks Entry'!AR40="","",'Marks Entry'!AR40)</f>
        <v/>
      </c>
      <c r="CF38" s="352" t="str">
        <f t="shared" si="71"/>
        <v/>
      </c>
      <c r="CG38" s="374" t="str">
        <f t="shared" si="72"/>
        <v/>
      </c>
      <c r="CH38" s="371" t="str">
        <f>IF(AND($B38="NSO",$E38=""),"",IF(AND('Marks Entry'!AS40="AB",'Marks Entry'!AT40="AB"),"AB",IF(AND('Marks Entry'!AS40="ML",'Marks Entry'!AT40="ML"),"RE",IF('Marks Entry'!AS40="","",ROUNDUP(('Marks Entry'!AS40+'Marks Entry'!AT40)*30/100,0)))))</f>
        <v/>
      </c>
      <c r="CI38" s="375" t="str">
        <f t="shared" si="73"/>
        <v/>
      </c>
      <c r="CJ38" s="357">
        <f t="shared" si="74"/>
        <v>0</v>
      </c>
      <c r="CK38" s="357">
        <f t="shared" si="75"/>
        <v>0</v>
      </c>
      <c r="CL38" s="358" t="str">
        <f t="shared" si="76"/>
        <v/>
      </c>
      <c r="CM38" s="357" t="str">
        <f t="shared" si="77"/>
        <v/>
      </c>
      <c r="CN38" s="357" t="str">
        <f t="shared" si="78"/>
        <v/>
      </c>
      <c r="CO38" s="357" t="str">
        <f t="shared" si="79"/>
        <v/>
      </c>
      <c r="CP38" s="359" t="str">
        <f>IF('Marks Entry'!AU40="","",'Marks Entry'!AU40)</f>
        <v/>
      </c>
      <c r="CQ38" s="352" t="str">
        <f>IF('Marks Entry'!AW40="","",'Marks Entry'!AW40)</f>
        <v/>
      </c>
      <c r="CR38" s="352" t="str">
        <f>IF('Marks Entry'!AX40="","",'Marks Entry'!AX40)</f>
        <v/>
      </c>
      <c r="CS38" s="352" t="str">
        <f>IF('Marks Entry'!AY40="","",'Marks Entry'!AY40)</f>
        <v/>
      </c>
      <c r="CT38" s="353" t="str">
        <f t="shared" si="80"/>
        <v/>
      </c>
      <c r="CU38" s="374" t="str">
        <f t="shared" si="81"/>
        <v/>
      </c>
      <c r="CV38" s="352" t="str">
        <f>IF('Marks Entry'!AZ40="","",'Marks Entry'!AZ40)</f>
        <v/>
      </c>
      <c r="CW38" s="352" t="str">
        <f>IF('Marks Entry'!BA40="","",'Marks Entry'!BA40)</f>
        <v/>
      </c>
      <c r="CX38" s="352" t="str">
        <f t="shared" si="82"/>
        <v/>
      </c>
      <c r="CY38" s="374" t="str">
        <f t="shared" si="83"/>
        <v/>
      </c>
      <c r="CZ38" s="371" t="str">
        <f>IF(AND($B38="NSO",$E38=""),"",IF(AND('Marks Entry'!BB40="AB",'Marks Entry'!BC40="AB"),"AB",IF(AND('Marks Entry'!BB40="ML",'Marks Entry'!BC40="ML"),"RE",IF('Marks Entry'!BB40="","",ROUNDUP(('Marks Entry'!BB40+'Marks Entry'!BC40)*30/100,0)))))</f>
        <v/>
      </c>
      <c r="DA38" s="375" t="str">
        <f t="shared" si="84"/>
        <v/>
      </c>
      <c r="DB38" s="357">
        <f t="shared" si="85"/>
        <v>0</v>
      </c>
      <c r="DC38" s="357">
        <f t="shared" si="86"/>
        <v>0</v>
      </c>
      <c r="DD38" s="358" t="str">
        <f t="shared" si="87"/>
        <v/>
      </c>
      <c r="DE38" s="357" t="str">
        <f t="shared" si="88"/>
        <v/>
      </c>
      <c r="DF38" s="357" t="str">
        <f t="shared" si="89"/>
        <v/>
      </c>
      <c r="DG38" s="357" t="str">
        <f t="shared" si="90"/>
        <v/>
      </c>
      <c r="DH38" s="357">
        <f t="shared" si="91"/>
        <v>0</v>
      </c>
      <c r="DI38" s="376" t="str">
        <f t="shared" si="92"/>
        <v/>
      </c>
      <c r="DJ38" s="376" t="str">
        <f t="shared" si="93"/>
        <v/>
      </c>
      <c r="DK38" s="376" t="str">
        <f t="shared" si="94"/>
        <v/>
      </c>
      <c r="DL38" s="376" t="str">
        <f t="shared" si="95"/>
        <v/>
      </c>
      <c r="DM38" s="376" t="str">
        <f t="shared" si="96"/>
        <v/>
      </c>
      <c r="DN38" s="376" t="str">
        <f t="shared" si="97"/>
        <v/>
      </c>
      <c r="DO38" s="361">
        <f t="shared" si="98"/>
        <v>0</v>
      </c>
      <c r="DP38" s="361">
        <f t="shared" si="99"/>
        <v>0</v>
      </c>
      <c r="DQ38" s="361">
        <f t="shared" si="100"/>
        <v>0</v>
      </c>
      <c r="DR38" s="361">
        <f t="shared" si="101"/>
        <v>0</v>
      </c>
      <c r="DS38" s="361">
        <f t="shared" si="102"/>
        <v>0</v>
      </c>
      <c r="DT38" s="377" t="str">
        <f t="shared" si="103"/>
        <v/>
      </c>
      <c r="DU38" s="480" t="str">
        <f>IF('Marks Entry'!BD40="","",'Marks Entry'!BD40)</f>
        <v/>
      </c>
      <c r="DV38" s="480" t="str">
        <f>IF('Marks Entry'!BE40="","",'Marks Entry'!BE40)</f>
        <v/>
      </c>
      <c r="DW38" s="480" t="str">
        <f>IF('Marks Entry'!BF40="","",'Marks Entry'!BF40)</f>
        <v/>
      </c>
      <c r="DX38" s="378" t="str">
        <f t="shared" si="104"/>
        <v/>
      </c>
      <c r="DY38" s="352" t="str">
        <f t="shared" si="105"/>
        <v/>
      </c>
      <c r="DZ38" s="379" t="str">
        <f t="shared" si="106"/>
        <v/>
      </c>
      <c r="EA38" s="352" t="str">
        <f t="shared" si="107"/>
        <v/>
      </c>
      <c r="EB38" s="379" t="str">
        <f t="shared" si="108"/>
        <v/>
      </c>
      <c r="EC38" s="352" t="str">
        <f t="shared" si="109"/>
        <v/>
      </c>
      <c r="ED38" s="352" t="str">
        <f t="shared" si="110"/>
        <v/>
      </c>
      <c r="EE38" s="352" t="str">
        <f t="shared" si="111"/>
        <v/>
      </c>
      <c r="EF38" s="380" t="str">
        <f t="shared" si="112"/>
        <v/>
      </c>
      <c r="EG38" s="379" t="str">
        <f t="shared" si="113"/>
        <v/>
      </c>
      <c r="EH38" s="352" t="str">
        <f t="shared" si="114"/>
        <v/>
      </c>
      <c r="EI38" s="352" t="str">
        <f t="shared" si="115"/>
        <v/>
      </c>
      <c r="EJ38" s="352" t="str">
        <f t="shared" si="116"/>
        <v/>
      </c>
      <c r="EK38" s="352" t="str">
        <f t="shared" si="117"/>
        <v/>
      </c>
      <c r="EL38" s="379" t="str">
        <f t="shared" si="118"/>
        <v/>
      </c>
      <c r="EM38" s="352" t="str">
        <f t="shared" si="119"/>
        <v/>
      </c>
      <c r="EN38" s="352" t="str">
        <f t="shared" si="120"/>
        <v/>
      </c>
      <c r="EO38" s="352" t="str">
        <f t="shared" si="121"/>
        <v/>
      </c>
      <c r="EP38" s="352" t="str">
        <f t="shared" si="122"/>
        <v/>
      </c>
      <c r="EQ38" s="379" t="str">
        <f t="shared" si="123"/>
        <v/>
      </c>
      <c r="ER38" s="352" t="str">
        <f t="shared" si="124"/>
        <v/>
      </c>
      <c r="ES38" s="352" t="str">
        <f t="shared" si="125"/>
        <v/>
      </c>
      <c r="ET38" s="352" t="str">
        <f t="shared" si="126"/>
        <v/>
      </c>
      <c r="EU38" s="352" t="str">
        <f t="shared" si="127"/>
        <v/>
      </c>
      <c r="EV38" s="379" t="str">
        <f t="shared" si="128"/>
        <v/>
      </c>
      <c r="EW38" s="379" t="str">
        <f t="shared" si="129"/>
        <v/>
      </c>
      <c r="EX38" s="381" t="str">
        <f>IF('Student DATA Entry'!I35="","",'Student DATA Entry'!I35)</f>
        <v/>
      </c>
      <c r="EY38" s="382" t="str">
        <f>IF('Student DATA Entry'!J35="","",'Student DATA Entry'!J35)</f>
        <v/>
      </c>
      <c r="EZ38" s="368" t="str">
        <f t="shared" si="130"/>
        <v xml:space="preserve">      </v>
      </c>
      <c r="FA38" s="368" t="str">
        <f t="shared" si="131"/>
        <v xml:space="preserve">      </v>
      </c>
      <c r="FB38" s="368" t="str">
        <f t="shared" si="132"/>
        <v xml:space="preserve">      </v>
      </c>
      <c r="FC38" s="368" t="str">
        <f t="shared" si="133"/>
        <v xml:space="preserve">              </v>
      </c>
      <c r="FD38" s="368" t="str">
        <f t="shared" si="134"/>
        <v xml:space="preserve"> </v>
      </c>
      <c r="FE38" s="479" t="str">
        <f t="shared" si="135"/>
        <v/>
      </c>
      <c r="FF38" s="384" t="str">
        <f t="shared" si="136"/>
        <v/>
      </c>
      <c r="FG38" s="481" t="str">
        <f t="shared" si="137"/>
        <v/>
      </c>
      <c r="FH38" s="386" t="str">
        <f t="shared" si="138"/>
        <v/>
      </c>
      <c r="FI38" s="364" t="str">
        <f t="shared" si="139"/>
        <v/>
      </c>
      <c r="FJ38" s="141"/>
    </row>
    <row r="39" spans="1:166" s="140" customFormat="1" ht="15.6" customHeight="1">
      <c r="A39" s="369">
        <v>34</v>
      </c>
      <c r="B39" s="370" t="str">
        <f>IF('Marks Entry'!B41="","",VALUE('Marks Entry'!B41))</f>
        <v/>
      </c>
      <c r="C39" s="371" t="str">
        <f>IF('Marks Entry'!C41="","",'Marks Entry'!C41)</f>
        <v/>
      </c>
      <c r="D39" s="372" t="str">
        <f>IF('Marks Entry'!D41="","",'Marks Entry'!D41)</f>
        <v/>
      </c>
      <c r="E39" s="373" t="str">
        <f>IF('Marks Entry'!E41="","",'Marks Entry'!E41)</f>
        <v/>
      </c>
      <c r="F39" s="373" t="str">
        <f>IF('Marks Entry'!F41="","",'Marks Entry'!F41)</f>
        <v/>
      </c>
      <c r="G39" s="373" t="str">
        <f>IF('Marks Entry'!G41="","",'Marks Entry'!G41)</f>
        <v/>
      </c>
      <c r="H39" s="352" t="str">
        <f>IF('Marks Entry'!H41="","",'Marks Entry'!H41)</f>
        <v/>
      </c>
      <c r="I39" s="352" t="str">
        <f>IF('Marks Entry'!I41="","",'Marks Entry'!I41)</f>
        <v/>
      </c>
      <c r="J39" s="352" t="str">
        <f>IF('Marks Entry'!J41="","",'Marks Entry'!J41)</f>
        <v/>
      </c>
      <c r="K39" s="352" t="str">
        <f>IF('Marks Entry'!K41="","",'Marks Entry'!K41)</f>
        <v/>
      </c>
      <c r="L39" s="352" t="str">
        <f>IF('Marks Entry'!L41="","",'Marks Entry'!L41)</f>
        <v/>
      </c>
      <c r="M39" s="353" t="str">
        <f t="shared" si="27"/>
        <v/>
      </c>
      <c r="N39" s="374" t="str">
        <f t="shared" si="28"/>
        <v/>
      </c>
      <c r="O39" s="352" t="str">
        <f>IF('Marks Entry'!M41="","",'Marks Entry'!M41)</f>
        <v/>
      </c>
      <c r="P39" s="374" t="str">
        <f t="shared" si="29"/>
        <v/>
      </c>
      <c r="Q39" s="371" t="str">
        <f>IF(AND($B39="NSO",$E39="",O39=""),"",IF(AND('Marks Entry'!N41="AB"),"AB",IF(AND('Marks Entry'!N41="ML"),"RE",IF('Marks Entry'!N41="","",ROUNDUP('Marks Entry'!N41*30/100,0)))))</f>
        <v/>
      </c>
      <c r="R39" s="375" t="str">
        <f t="shared" si="30"/>
        <v/>
      </c>
      <c r="S39" s="357">
        <f t="shared" si="31"/>
        <v>0</v>
      </c>
      <c r="T39" s="357">
        <f t="shared" si="32"/>
        <v>0</v>
      </c>
      <c r="U39" s="358" t="str">
        <f t="shared" si="33"/>
        <v/>
      </c>
      <c r="V39" s="357" t="str">
        <f t="shared" si="34"/>
        <v/>
      </c>
      <c r="W39" s="357" t="str">
        <f t="shared" si="35"/>
        <v/>
      </c>
      <c r="X39" s="357" t="str">
        <f t="shared" si="36"/>
        <v/>
      </c>
      <c r="Y39" s="352" t="str">
        <f>IF('Marks Entry'!O41="","",'Marks Entry'!O41)</f>
        <v/>
      </c>
      <c r="Z39" s="352" t="str">
        <f>IF('Marks Entry'!P41="","",'Marks Entry'!P41)</f>
        <v/>
      </c>
      <c r="AA39" s="352" t="str">
        <f>IF('Marks Entry'!Q41="","",'Marks Entry'!Q41)</f>
        <v/>
      </c>
      <c r="AB39" s="353" t="str">
        <f t="shared" si="37"/>
        <v/>
      </c>
      <c r="AC39" s="374" t="str">
        <f t="shared" si="38"/>
        <v/>
      </c>
      <c r="AD39" s="352" t="str">
        <f>IF('Marks Entry'!R41="","",'Marks Entry'!R41)</f>
        <v/>
      </c>
      <c r="AE39" s="374" t="str">
        <f t="shared" si="39"/>
        <v/>
      </c>
      <c r="AF39" s="371" t="str">
        <f>IF(AND($B39="NSO",$E39=""),"",IF(AND('Marks Entry'!S41="AB"),"AB",IF(AND('Marks Entry'!S41="ML"),"RE",IF('Marks Entry'!S41="","",ROUNDUP('Marks Entry'!S41*30/100,0)))))</f>
        <v/>
      </c>
      <c r="AG39" s="375" t="str">
        <f t="shared" si="40"/>
        <v/>
      </c>
      <c r="AH39" s="357">
        <f t="shared" si="41"/>
        <v>0</v>
      </c>
      <c r="AI39" s="357">
        <f t="shared" si="42"/>
        <v>0</v>
      </c>
      <c r="AJ39" s="358" t="str">
        <f t="shared" si="43"/>
        <v/>
      </c>
      <c r="AK39" s="357" t="str">
        <f t="shared" si="44"/>
        <v/>
      </c>
      <c r="AL39" s="357" t="str">
        <f t="shared" si="45"/>
        <v/>
      </c>
      <c r="AM39" s="357" t="str">
        <f t="shared" si="46"/>
        <v/>
      </c>
      <c r="AN39" s="359" t="str">
        <f>IF('Marks Entry'!T41="","",'Marks Entry'!T41)</f>
        <v/>
      </c>
      <c r="AO39" s="352" t="str">
        <f>IF('Marks Entry'!V41="","",'Marks Entry'!V41)</f>
        <v/>
      </c>
      <c r="AP39" s="352" t="str">
        <f>IF('Marks Entry'!W41="","",'Marks Entry'!W41)</f>
        <v/>
      </c>
      <c r="AQ39" s="352" t="str">
        <f>IF('Marks Entry'!X41="","",'Marks Entry'!X41)</f>
        <v/>
      </c>
      <c r="AR39" s="353" t="str">
        <f t="shared" si="47"/>
        <v/>
      </c>
      <c r="AS39" s="374" t="str">
        <f t="shared" si="48"/>
        <v/>
      </c>
      <c r="AT39" s="352" t="str">
        <f>IF('Marks Entry'!Y41="","",'Marks Entry'!Y41)</f>
        <v/>
      </c>
      <c r="AU39" s="352" t="str">
        <f>IF('Marks Entry'!Z41="","",'Marks Entry'!Z41)</f>
        <v/>
      </c>
      <c r="AV39" s="352" t="str">
        <f t="shared" si="49"/>
        <v/>
      </c>
      <c r="AW39" s="374" t="str">
        <f t="shared" si="50"/>
        <v/>
      </c>
      <c r="AX39" s="371" t="str">
        <f>IF(AND($B39="NSO",$E39=""),"",IF(AND('Marks Entry'!AA41="AB",'Marks Entry'!AB41="AB"),"AB",IF(AND('Marks Entry'!AA41="ML",'Marks Entry'!AB41="ML"),"RE",IF('Marks Entry'!AA41="","",ROUNDUP(('Marks Entry'!AA41+'Marks Entry'!AB41)*30/100,0)))))</f>
        <v/>
      </c>
      <c r="AY39" s="375" t="str">
        <f t="shared" si="51"/>
        <v/>
      </c>
      <c r="AZ39" s="357">
        <f t="shared" si="52"/>
        <v>0</v>
      </c>
      <c r="BA39" s="357">
        <f t="shared" si="53"/>
        <v>0</v>
      </c>
      <c r="BB39" s="358" t="str">
        <f t="shared" si="54"/>
        <v/>
      </c>
      <c r="BC39" s="357" t="str">
        <f t="shared" si="55"/>
        <v/>
      </c>
      <c r="BD39" s="357" t="str">
        <f t="shared" si="56"/>
        <v/>
      </c>
      <c r="BE39" s="357" t="str">
        <f t="shared" si="57"/>
        <v/>
      </c>
      <c r="BF39" s="359" t="str">
        <f>IF('Marks Entry'!AC41="","",'Marks Entry'!AC41)</f>
        <v/>
      </c>
      <c r="BG39" s="352" t="str">
        <f>IF('Marks Entry'!AE41="","",'Marks Entry'!AE41)</f>
        <v/>
      </c>
      <c r="BH39" s="352" t="str">
        <f>IF('Marks Entry'!AF41="","",'Marks Entry'!AF41)</f>
        <v/>
      </c>
      <c r="BI39" s="352" t="str">
        <f>IF('Marks Entry'!AG41="","",'Marks Entry'!AG41)</f>
        <v/>
      </c>
      <c r="BJ39" s="353" t="str">
        <f t="shared" si="58"/>
        <v/>
      </c>
      <c r="BK39" s="374" t="str">
        <f t="shared" si="59"/>
        <v/>
      </c>
      <c r="BL39" s="352" t="str">
        <f>IF('Marks Entry'!AH41="","",'Marks Entry'!AH41)</f>
        <v/>
      </c>
      <c r="BM39" s="352" t="str">
        <f>IF('Marks Entry'!AI41="","",'Marks Entry'!AI41)</f>
        <v/>
      </c>
      <c r="BN39" s="352" t="str">
        <f t="shared" si="60"/>
        <v/>
      </c>
      <c r="BO39" s="374" t="str">
        <f t="shared" si="61"/>
        <v/>
      </c>
      <c r="BP39" s="371" t="str">
        <f>IF(AND($B39="NSO",$E39=""),"",IF(AND('Marks Entry'!AJ41="AB",'Marks Entry'!AK41="AB"),"AB",IF(AND('Marks Entry'!AJ41="ML",'Marks Entry'!AK41="ML"),"RE",IF('Marks Entry'!AJ41="","",ROUNDUP(('Marks Entry'!AJ41+'Marks Entry'!AK41)*30/100,0)))))</f>
        <v/>
      </c>
      <c r="BQ39" s="375" t="str">
        <f t="shared" si="62"/>
        <v/>
      </c>
      <c r="BR39" s="357">
        <f t="shared" si="63"/>
        <v>0</v>
      </c>
      <c r="BS39" s="357">
        <f t="shared" si="64"/>
        <v>0</v>
      </c>
      <c r="BT39" s="358" t="str">
        <f t="shared" si="65"/>
        <v/>
      </c>
      <c r="BU39" s="357" t="str">
        <f t="shared" si="66"/>
        <v/>
      </c>
      <c r="BV39" s="357" t="str">
        <f t="shared" si="67"/>
        <v/>
      </c>
      <c r="BW39" s="357" t="str">
        <f t="shared" si="68"/>
        <v/>
      </c>
      <c r="BX39" s="359" t="str">
        <f>IF('Marks Entry'!AL41="","",'Marks Entry'!AL41)</f>
        <v/>
      </c>
      <c r="BY39" s="352" t="str">
        <f>IF('Marks Entry'!AN41="","",'Marks Entry'!AN41)</f>
        <v/>
      </c>
      <c r="BZ39" s="352" t="str">
        <f>IF('Marks Entry'!AO41="","",'Marks Entry'!AO41)</f>
        <v/>
      </c>
      <c r="CA39" s="352" t="str">
        <f>IF('Marks Entry'!AP41="","",'Marks Entry'!AP41)</f>
        <v/>
      </c>
      <c r="CB39" s="353" t="str">
        <f t="shared" si="69"/>
        <v/>
      </c>
      <c r="CC39" s="374" t="str">
        <f t="shared" si="70"/>
        <v/>
      </c>
      <c r="CD39" s="352" t="str">
        <f>IF('Marks Entry'!AQ41="","",'Marks Entry'!AQ41)</f>
        <v/>
      </c>
      <c r="CE39" s="352" t="str">
        <f>IF('Marks Entry'!AR41="","",'Marks Entry'!AR41)</f>
        <v/>
      </c>
      <c r="CF39" s="352" t="str">
        <f t="shared" si="71"/>
        <v/>
      </c>
      <c r="CG39" s="374" t="str">
        <f t="shared" si="72"/>
        <v/>
      </c>
      <c r="CH39" s="371" t="str">
        <f>IF(AND($B39="NSO",$E39=""),"",IF(AND('Marks Entry'!AS41="AB",'Marks Entry'!AT41="AB"),"AB",IF(AND('Marks Entry'!AS41="ML",'Marks Entry'!AT41="ML"),"RE",IF('Marks Entry'!AS41="","",ROUNDUP(('Marks Entry'!AS41+'Marks Entry'!AT41)*30/100,0)))))</f>
        <v/>
      </c>
      <c r="CI39" s="375" t="str">
        <f t="shared" si="73"/>
        <v/>
      </c>
      <c r="CJ39" s="357">
        <f t="shared" si="74"/>
        <v>0</v>
      </c>
      <c r="CK39" s="357">
        <f t="shared" si="75"/>
        <v>0</v>
      </c>
      <c r="CL39" s="358" t="str">
        <f t="shared" si="76"/>
        <v/>
      </c>
      <c r="CM39" s="357" t="str">
        <f t="shared" si="77"/>
        <v/>
      </c>
      <c r="CN39" s="357" t="str">
        <f t="shared" si="78"/>
        <v/>
      </c>
      <c r="CO39" s="357" t="str">
        <f t="shared" si="79"/>
        <v/>
      </c>
      <c r="CP39" s="359" t="str">
        <f>IF('Marks Entry'!AU41="","",'Marks Entry'!AU41)</f>
        <v/>
      </c>
      <c r="CQ39" s="352" t="str">
        <f>IF('Marks Entry'!AW41="","",'Marks Entry'!AW41)</f>
        <v/>
      </c>
      <c r="CR39" s="352" t="str">
        <f>IF('Marks Entry'!AX41="","",'Marks Entry'!AX41)</f>
        <v/>
      </c>
      <c r="CS39" s="352" t="str">
        <f>IF('Marks Entry'!AY41="","",'Marks Entry'!AY41)</f>
        <v/>
      </c>
      <c r="CT39" s="353" t="str">
        <f t="shared" si="80"/>
        <v/>
      </c>
      <c r="CU39" s="374" t="str">
        <f t="shared" si="81"/>
        <v/>
      </c>
      <c r="CV39" s="352" t="str">
        <f>IF('Marks Entry'!AZ41="","",'Marks Entry'!AZ41)</f>
        <v/>
      </c>
      <c r="CW39" s="352" t="str">
        <f>IF('Marks Entry'!BA41="","",'Marks Entry'!BA41)</f>
        <v/>
      </c>
      <c r="CX39" s="352" t="str">
        <f t="shared" si="82"/>
        <v/>
      </c>
      <c r="CY39" s="374" t="str">
        <f t="shared" si="83"/>
        <v/>
      </c>
      <c r="CZ39" s="371" t="str">
        <f>IF(AND($B39="NSO",$E39=""),"",IF(AND('Marks Entry'!BB41="AB",'Marks Entry'!BC41="AB"),"AB",IF(AND('Marks Entry'!BB41="ML",'Marks Entry'!BC41="ML"),"RE",IF('Marks Entry'!BB41="","",ROUNDUP(('Marks Entry'!BB41+'Marks Entry'!BC41)*30/100,0)))))</f>
        <v/>
      </c>
      <c r="DA39" s="375" t="str">
        <f t="shared" si="84"/>
        <v/>
      </c>
      <c r="DB39" s="357">
        <f t="shared" si="85"/>
        <v>0</v>
      </c>
      <c r="DC39" s="357">
        <f t="shared" si="86"/>
        <v>0</v>
      </c>
      <c r="DD39" s="358" t="str">
        <f t="shared" si="87"/>
        <v/>
      </c>
      <c r="DE39" s="357" t="str">
        <f t="shared" si="88"/>
        <v/>
      </c>
      <c r="DF39" s="357" t="str">
        <f t="shared" si="89"/>
        <v/>
      </c>
      <c r="DG39" s="357" t="str">
        <f t="shared" si="90"/>
        <v/>
      </c>
      <c r="DH39" s="357">
        <f t="shared" si="91"/>
        <v>0</v>
      </c>
      <c r="DI39" s="376" t="str">
        <f t="shared" si="92"/>
        <v/>
      </c>
      <c r="DJ39" s="376" t="str">
        <f t="shared" si="93"/>
        <v/>
      </c>
      <c r="DK39" s="376" t="str">
        <f t="shared" si="94"/>
        <v/>
      </c>
      <c r="DL39" s="376" t="str">
        <f t="shared" si="95"/>
        <v/>
      </c>
      <c r="DM39" s="376" t="str">
        <f t="shared" si="96"/>
        <v/>
      </c>
      <c r="DN39" s="376" t="str">
        <f t="shared" si="97"/>
        <v/>
      </c>
      <c r="DO39" s="361">
        <f t="shared" si="98"/>
        <v>0</v>
      </c>
      <c r="DP39" s="361">
        <f t="shared" si="99"/>
        <v>0</v>
      </c>
      <c r="DQ39" s="361">
        <f t="shared" si="100"/>
        <v>0</v>
      </c>
      <c r="DR39" s="361">
        <f t="shared" si="101"/>
        <v>0</v>
      </c>
      <c r="DS39" s="361">
        <f t="shared" si="102"/>
        <v>0</v>
      </c>
      <c r="DT39" s="377" t="str">
        <f t="shared" si="103"/>
        <v/>
      </c>
      <c r="DU39" s="480" t="str">
        <f>IF('Marks Entry'!BD41="","",'Marks Entry'!BD41)</f>
        <v/>
      </c>
      <c r="DV39" s="480" t="str">
        <f>IF('Marks Entry'!BE41="","",'Marks Entry'!BE41)</f>
        <v/>
      </c>
      <c r="DW39" s="480" t="str">
        <f>IF('Marks Entry'!BF41="","",'Marks Entry'!BF41)</f>
        <v/>
      </c>
      <c r="DX39" s="378" t="str">
        <f t="shared" si="104"/>
        <v/>
      </c>
      <c r="DY39" s="352" t="str">
        <f t="shared" si="105"/>
        <v/>
      </c>
      <c r="DZ39" s="379" t="str">
        <f t="shared" si="106"/>
        <v/>
      </c>
      <c r="EA39" s="352" t="str">
        <f t="shared" si="107"/>
        <v/>
      </c>
      <c r="EB39" s="379" t="str">
        <f t="shared" si="108"/>
        <v/>
      </c>
      <c r="EC39" s="352" t="str">
        <f t="shared" si="109"/>
        <v/>
      </c>
      <c r="ED39" s="352" t="str">
        <f t="shared" si="110"/>
        <v/>
      </c>
      <c r="EE39" s="352" t="str">
        <f t="shared" si="111"/>
        <v/>
      </c>
      <c r="EF39" s="380" t="str">
        <f t="shared" si="112"/>
        <v/>
      </c>
      <c r="EG39" s="379" t="str">
        <f t="shared" si="113"/>
        <v/>
      </c>
      <c r="EH39" s="352" t="str">
        <f t="shared" si="114"/>
        <v/>
      </c>
      <c r="EI39" s="352" t="str">
        <f t="shared" si="115"/>
        <v/>
      </c>
      <c r="EJ39" s="352" t="str">
        <f t="shared" si="116"/>
        <v/>
      </c>
      <c r="EK39" s="352" t="str">
        <f t="shared" si="117"/>
        <v/>
      </c>
      <c r="EL39" s="379" t="str">
        <f t="shared" si="118"/>
        <v/>
      </c>
      <c r="EM39" s="352" t="str">
        <f t="shared" si="119"/>
        <v/>
      </c>
      <c r="EN39" s="352" t="str">
        <f t="shared" si="120"/>
        <v/>
      </c>
      <c r="EO39" s="352" t="str">
        <f t="shared" si="121"/>
        <v/>
      </c>
      <c r="EP39" s="352" t="str">
        <f t="shared" si="122"/>
        <v/>
      </c>
      <c r="EQ39" s="379" t="str">
        <f t="shared" si="123"/>
        <v/>
      </c>
      <c r="ER39" s="352" t="str">
        <f t="shared" si="124"/>
        <v/>
      </c>
      <c r="ES39" s="352" t="str">
        <f t="shared" si="125"/>
        <v/>
      </c>
      <c r="ET39" s="352" t="str">
        <f t="shared" si="126"/>
        <v/>
      </c>
      <c r="EU39" s="352" t="str">
        <f t="shared" si="127"/>
        <v/>
      </c>
      <c r="EV39" s="379" t="str">
        <f t="shared" si="128"/>
        <v/>
      </c>
      <c r="EW39" s="379" t="str">
        <f t="shared" si="129"/>
        <v/>
      </c>
      <c r="EX39" s="381" t="str">
        <f>IF('Student DATA Entry'!I36="","",'Student DATA Entry'!I36)</f>
        <v/>
      </c>
      <c r="EY39" s="382" t="str">
        <f>IF('Student DATA Entry'!J36="","",'Student DATA Entry'!J36)</f>
        <v/>
      </c>
      <c r="EZ39" s="368" t="str">
        <f t="shared" si="130"/>
        <v xml:space="preserve">      </v>
      </c>
      <c r="FA39" s="368" t="str">
        <f t="shared" si="131"/>
        <v xml:space="preserve">      </v>
      </c>
      <c r="FB39" s="368" t="str">
        <f t="shared" si="132"/>
        <v xml:space="preserve">      </v>
      </c>
      <c r="FC39" s="368" t="str">
        <f t="shared" si="133"/>
        <v xml:space="preserve">              </v>
      </c>
      <c r="FD39" s="368" t="str">
        <f t="shared" si="134"/>
        <v xml:space="preserve"> </v>
      </c>
      <c r="FE39" s="479" t="str">
        <f t="shared" si="135"/>
        <v/>
      </c>
      <c r="FF39" s="384" t="str">
        <f t="shared" si="136"/>
        <v/>
      </c>
      <c r="FG39" s="481" t="str">
        <f t="shared" si="137"/>
        <v/>
      </c>
      <c r="FH39" s="386" t="str">
        <f t="shared" si="138"/>
        <v/>
      </c>
      <c r="FI39" s="364" t="str">
        <f t="shared" si="139"/>
        <v/>
      </c>
      <c r="FJ39" s="141"/>
    </row>
    <row r="40" spans="1:166" s="140" customFormat="1" ht="15.6" customHeight="1">
      <c r="A40" s="369">
        <v>35</v>
      </c>
      <c r="B40" s="370" t="str">
        <f>IF('Marks Entry'!B42="","",VALUE('Marks Entry'!B42))</f>
        <v/>
      </c>
      <c r="C40" s="371" t="str">
        <f>IF('Marks Entry'!C42="","",'Marks Entry'!C42)</f>
        <v/>
      </c>
      <c r="D40" s="372" t="str">
        <f>IF('Marks Entry'!D42="","",'Marks Entry'!D42)</f>
        <v/>
      </c>
      <c r="E40" s="373" t="str">
        <f>IF('Marks Entry'!E42="","",'Marks Entry'!E42)</f>
        <v/>
      </c>
      <c r="F40" s="373" t="str">
        <f>IF('Marks Entry'!F42="","",'Marks Entry'!F42)</f>
        <v/>
      </c>
      <c r="G40" s="373" t="str">
        <f>IF('Marks Entry'!G42="","",'Marks Entry'!G42)</f>
        <v/>
      </c>
      <c r="H40" s="352" t="str">
        <f>IF('Marks Entry'!H42="","",'Marks Entry'!H42)</f>
        <v/>
      </c>
      <c r="I40" s="352" t="str">
        <f>IF('Marks Entry'!I42="","",'Marks Entry'!I42)</f>
        <v/>
      </c>
      <c r="J40" s="352" t="str">
        <f>IF('Marks Entry'!J42="","",'Marks Entry'!J42)</f>
        <v/>
      </c>
      <c r="K40" s="352" t="str">
        <f>IF('Marks Entry'!K42="","",'Marks Entry'!K42)</f>
        <v/>
      </c>
      <c r="L40" s="352" t="str">
        <f>IF('Marks Entry'!L42="","",'Marks Entry'!L42)</f>
        <v/>
      </c>
      <c r="M40" s="353" t="str">
        <f t="shared" si="27"/>
        <v/>
      </c>
      <c r="N40" s="374" t="str">
        <f t="shared" si="28"/>
        <v/>
      </c>
      <c r="O40" s="352" t="str">
        <f>IF('Marks Entry'!M42="","",'Marks Entry'!M42)</f>
        <v/>
      </c>
      <c r="P40" s="374" t="str">
        <f t="shared" si="29"/>
        <v/>
      </c>
      <c r="Q40" s="371" t="str">
        <f>IF(AND($B40="NSO",$E40="",O40=""),"",IF(AND('Marks Entry'!N42="AB"),"AB",IF(AND('Marks Entry'!N42="ML"),"RE",IF('Marks Entry'!N42="","",ROUNDUP('Marks Entry'!N42*30/100,0)))))</f>
        <v/>
      </c>
      <c r="R40" s="375" t="str">
        <f t="shared" si="30"/>
        <v/>
      </c>
      <c r="S40" s="357">
        <f t="shared" si="31"/>
        <v>0</v>
      </c>
      <c r="T40" s="357">
        <f t="shared" si="32"/>
        <v>0</v>
      </c>
      <c r="U40" s="358" t="str">
        <f t="shared" si="33"/>
        <v/>
      </c>
      <c r="V40" s="357" t="str">
        <f t="shared" si="34"/>
        <v/>
      </c>
      <c r="W40" s="357" t="str">
        <f t="shared" si="35"/>
        <v/>
      </c>
      <c r="X40" s="357" t="str">
        <f t="shared" si="36"/>
        <v/>
      </c>
      <c r="Y40" s="352" t="str">
        <f>IF('Marks Entry'!O42="","",'Marks Entry'!O42)</f>
        <v/>
      </c>
      <c r="Z40" s="352" t="str">
        <f>IF('Marks Entry'!P42="","",'Marks Entry'!P42)</f>
        <v/>
      </c>
      <c r="AA40" s="352" t="str">
        <f>IF('Marks Entry'!Q42="","",'Marks Entry'!Q42)</f>
        <v/>
      </c>
      <c r="AB40" s="353" t="str">
        <f t="shared" si="37"/>
        <v/>
      </c>
      <c r="AC40" s="374" t="str">
        <f t="shared" si="38"/>
        <v/>
      </c>
      <c r="AD40" s="352" t="str">
        <f>IF('Marks Entry'!R42="","",'Marks Entry'!R42)</f>
        <v/>
      </c>
      <c r="AE40" s="374" t="str">
        <f t="shared" si="39"/>
        <v/>
      </c>
      <c r="AF40" s="371" t="str">
        <f>IF(AND($B40="NSO",$E40=""),"",IF(AND('Marks Entry'!S42="AB"),"AB",IF(AND('Marks Entry'!S42="ML"),"RE",IF('Marks Entry'!S42="","",ROUNDUP('Marks Entry'!S42*30/100,0)))))</f>
        <v/>
      </c>
      <c r="AG40" s="375" t="str">
        <f t="shared" si="40"/>
        <v/>
      </c>
      <c r="AH40" s="357">
        <f t="shared" si="41"/>
        <v>0</v>
      </c>
      <c r="AI40" s="357">
        <f t="shared" si="42"/>
        <v>0</v>
      </c>
      <c r="AJ40" s="358" t="str">
        <f t="shared" si="43"/>
        <v/>
      </c>
      <c r="AK40" s="357" t="str">
        <f t="shared" si="44"/>
        <v/>
      </c>
      <c r="AL40" s="357" t="str">
        <f t="shared" si="45"/>
        <v/>
      </c>
      <c r="AM40" s="357" t="str">
        <f t="shared" si="46"/>
        <v/>
      </c>
      <c r="AN40" s="359" t="str">
        <f>IF('Marks Entry'!T42="","",'Marks Entry'!T42)</f>
        <v/>
      </c>
      <c r="AO40" s="352" t="str">
        <f>IF('Marks Entry'!V42="","",'Marks Entry'!V42)</f>
        <v/>
      </c>
      <c r="AP40" s="352" t="str">
        <f>IF('Marks Entry'!W42="","",'Marks Entry'!W42)</f>
        <v/>
      </c>
      <c r="AQ40" s="352" t="str">
        <f>IF('Marks Entry'!X42="","",'Marks Entry'!X42)</f>
        <v/>
      </c>
      <c r="AR40" s="353" t="str">
        <f t="shared" si="47"/>
        <v/>
      </c>
      <c r="AS40" s="374" t="str">
        <f t="shared" si="48"/>
        <v/>
      </c>
      <c r="AT40" s="352" t="str">
        <f>IF('Marks Entry'!Y42="","",'Marks Entry'!Y42)</f>
        <v/>
      </c>
      <c r="AU40" s="352" t="str">
        <f>IF('Marks Entry'!Z42="","",'Marks Entry'!Z42)</f>
        <v/>
      </c>
      <c r="AV40" s="352" t="str">
        <f t="shared" si="49"/>
        <v/>
      </c>
      <c r="AW40" s="374" t="str">
        <f t="shared" si="50"/>
        <v/>
      </c>
      <c r="AX40" s="371" t="str">
        <f>IF(AND($B40="NSO",$E40=""),"",IF(AND('Marks Entry'!AA42="AB",'Marks Entry'!AB42="AB"),"AB",IF(AND('Marks Entry'!AA42="ML",'Marks Entry'!AB42="ML"),"RE",IF('Marks Entry'!AA42="","",ROUNDUP(('Marks Entry'!AA42+'Marks Entry'!AB42)*30/100,0)))))</f>
        <v/>
      </c>
      <c r="AY40" s="375" t="str">
        <f t="shared" si="51"/>
        <v/>
      </c>
      <c r="AZ40" s="357">
        <f t="shared" si="52"/>
        <v>0</v>
      </c>
      <c r="BA40" s="357">
        <f t="shared" si="53"/>
        <v>0</v>
      </c>
      <c r="BB40" s="358" t="str">
        <f t="shared" si="54"/>
        <v/>
      </c>
      <c r="BC40" s="357" t="str">
        <f t="shared" si="55"/>
        <v/>
      </c>
      <c r="BD40" s="357" t="str">
        <f t="shared" si="56"/>
        <v/>
      </c>
      <c r="BE40" s="357" t="str">
        <f t="shared" si="57"/>
        <v/>
      </c>
      <c r="BF40" s="359" t="str">
        <f>IF('Marks Entry'!AC42="","",'Marks Entry'!AC42)</f>
        <v/>
      </c>
      <c r="BG40" s="352" t="str">
        <f>IF('Marks Entry'!AE42="","",'Marks Entry'!AE42)</f>
        <v/>
      </c>
      <c r="BH40" s="352" t="str">
        <f>IF('Marks Entry'!AF42="","",'Marks Entry'!AF42)</f>
        <v/>
      </c>
      <c r="BI40" s="352" t="str">
        <f>IF('Marks Entry'!AG42="","",'Marks Entry'!AG42)</f>
        <v/>
      </c>
      <c r="BJ40" s="353" t="str">
        <f t="shared" si="58"/>
        <v/>
      </c>
      <c r="BK40" s="374" t="str">
        <f t="shared" si="59"/>
        <v/>
      </c>
      <c r="BL40" s="352" t="str">
        <f>IF('Marks Entry'!AH42="","",'Marks Entry'!AH42)</f>
        <v/>
      </c>
      <c r="BM40" s="352" t="str">
        <f>IF('Marks Entry'!AI42="","",'Marks Entry'!AI42)</f>
        <v/>
      </c>
      <c r="BN40" s="352" t="str">
        <f t="shared" si="60"/>
        <v/>
      </c>
      <c r="BO40" s="374" t="str">
        <f t="shared" si="61"/>
        <v/>
      </c>
      <c r="BP40" s="371" t="str">
        <f>IF(AND($B40="NSO",$E40=""),"",IF(AND('Marks Entry'!AJ42="AB",'Marks Entry'!AK42="AB"),"AB",IF(AND('Marks Entry'!AJ42="ML",'Marks Entry'!AK42="ML"),"RE",IF('Marks Entry'!AJ42="","",ROUNDUP(('Marks Entry'!AJ42+'Marks Entry'!AK42)*30/100,0)))))</f>
        <v/>
      </c>
      <c r="BQ40" s="375" t="str">
        <f t="shared" si="62"/>
        <v/>
      </c>
      <c r="BR40" s="357">
        <f t="shared" si="63"/>
        <v>0</v>
      </c>
      <c r="BS40" s="357">
        <f t="shared" si="64"/>
        <v>0</v>
      </c>
      <c r="BT40" s="358" t="str">
        <f t="shared" si="65"/>
        <v/>
      </c>
      <c r="BU40" s="357" t="str">
        <f t="shared" si="66"/>
        <v/>
      </c>
      <c r="BV40" s="357" t="str">
        <f t="shared" si="67"/>
        <v/>
      </c>
      <c r="BW40" s="357" t="str">
        <f t="shared" si="68"/>
        <v/>
      </c>
      <c r="BX40" s="359" t="str">
        <f>IF('Marks Entry'!AL42="","",'Marks Entry'!AL42)</f>
        <v/>
      </c>
      <c r="BY40" s="352" t="str">
        <f>IF('Marks Entry'!AN42="","",'Marks Entry'!AN42)</f>
        <v/>
      </c>
      <c r="BZ40" s="352" t="str">
        <f>IF('Marks Entry'!AO42="","",'Marks Entry'!AO42)</f>
        <v/>
      </c>
      <c r="CA40" s="352" t="str">
        <f>IF('Marks Entry'!AP42="","",'Marks Entry'!AP42)</f>
        <v/>
      </c>
      <c r="CB40" s="353" t="str">
        <f t="shared" si="69"/>
        <v/>
      </c>
      <c r="CC40" s="374" t="str">
        <f t="shared" si="70"/>
        <v/>
      </c>
      <c r="CD40" s="352" t="str">
        <f>IF('Marks Entry'!AQ42="","",'Marks Entry'!AQ42)</f>
        <v/>
      </c>
      <c r="CE40" s="352" t="str">
        <f>IF('Marks Entry'!AR42="","",'Marks Entry'!AR42)</f>
        <v/>
      </c>
      <c r="CF40" s="352" t="str">
        <f t="shared" si="71"/>
        <v/>
      </c>
      <c r="CG40" s="374" t="str">
        <f t="shared" si="72"/>
        <v/>
      </c>
      <c r="CH40" s="371" t="str">
        <f>IF(AND($B40="NSO",$E40=""),"",IF(AND('Marks Entry'!AS42="AB",'Marks Entry'!AT42="AB"),"AB",IF(AND('Marks Entry'!AS42="ML",'Marks Entry'!AT42="ML"),"RE",IF('Marks Entry'!AS42="","",ROUNDUP(('Marks Entry'!AS42+'Marks Entry'!AT42)*30/100,0)))))</f>
        <v/>
      </c>
      <c r="CI40" s="375" t="str">
        <f t="shared" si="73"/>
        <v/>
      </c>
      <c r="CJ40" s="357">
        <f t="shared" si="74"/>
        <v>0</v>
      </c>
      <c r="CK40" s="357">
        <f t="shared" si="75"/>
        <v>0</v>
      </c>
      <c r="CL40" s="358" t="str">
        <f t="shared" si="76"/>
        <v/>
      </c>
      <c r="CM40" s="357" t="str">
        <f t="shared" si="77"/>
        <v/>
      </c>
      <c r="CN40" s="357" t="str">
        <f t="shared" si="78"/>
        <v/>
      </c>
      <c r="CO40" s="357" t="str">
        <f t="shared" si="79"/>
        <v/>
      </c>
      <c r="CP40" s="359" t="str">
        <f>IF('Marks Entry'!AU42="","",'Marks Entry'!AU42)</f>
        <v/>
      </c>
      <c r="CQ40" s="352" t="str">
        <f>IF('Marks Entry'!AW42="","",'Marks Entry'!AW42)</f>
        <v/>
      </c>
      <c r="CR40" s="352" t="str">
        <f>IF('Marks Entry'!AX42="","",'Marks Entry'!AX42)</f>
        <v/>
      </c>
      <c r="CS40" s="352" t="str">
        <f>IF('Marks Entry'!AY42="","",'Marks Entry'!AY42)</f>
        <v/>
      </c>
      <c r="CT40" s="353" t="str">
        <f t="shared" si="80"/>
        <v/>
      </c>
      <c r="CU40" s="374" t="str">
        <f t="shared" si="81"/>
        <v/>
      </c>
      <c r="CV40" s="352" t="str">
        <f>IF('Marks Entry'!AZ42="","",'Marks Entry'!AZ42)</f>
        <v/>
      </c>
      <c r="CW40" s="352" t="str">
        <f>IF('Marks Entry'!BA42="","",'Marks Entry'!BA42)</f>
        <v/>
      </c>
      <c r="CX40" s="352" t="str">
        <f t="shared" si="82"/>
        <v/>
      </c>
      <c r="CY40" s="374" t="str">
        <f t="shared" si="83"/>
        <v/>
      </c>
      <c r="CZ40" s="371" t="str">
        <f>IF(AND($B40="NSO",$E40=""),"",IF(AND('Marks Entry'!BB42="AB",'Marks Entry'!BC42="AB"),"AB",IF(AND('Marks Entry'!BB42="ML",'Marks Entry'!BC42="ML"),"RE",IF('Marks Entry'!BB42="","",ROUNDUP(('Marks Entry'!BB42+'Marks Entry'!BC42)*30/100,0)))))</f>
        <v/>
      </c>
      <c r="DA40" s="375" t="str">
        <f t="shared" si="84"/>
        <v/>
      </c>
      <c r="DB40" s="357">
        <f t="shared" si="85"/>
        <v>0</v>
      </c>
      <c r="DC40" s="357">
        <f t="shared" si="86"/>
        <v>0</v>
      </c>
      <c r="DD40" s="358" t="str">
        <f t="shared" si="87"/>
        <v/>
      </c>
      <c r="DE40" s="357" t="str">
        <f t="shared" si="88"/>
        <v/>
      </c>
      <c r="DF40" s="357" t="str">
        <f t="shared" si="89"/>
        <v/>
      </c>
      <c r="DG40" s="357" t="str">
        <f t="shared" si="90"/>
        <v/>
      </c>
      <c r="DH40" s="357">
        <f t="shared" si="91"/>
        <v>0</v>
      </c>
      <c r="DI40" s="376" t="str">
        <f t="shared" si="92"/>
        <v/>
      </c>
      <c r="DJ40" s="376" t="str">
        <f t="shared" si="93"/>
        <v/>
      </c>
      <c r="DK40" s="376" t="str">
        <f t="shared" si="94"/>
        <v/>
      </c>
      <c r="DL40" s="376" t="str">
        <f t="shared" si="95"/>
        <v/>
      </c>
      <c r="DM40" s="376" t="str">
        <f t="shared" si="96"/>
        <v/>
      </c>
      <c r="DN40" s="376" t="str">
        <f t="shared" si="97"/>
        <v/>
      </c>
      <c r="DO40" s="361">
        <f t="shared" si="98"/>
        <v>0</v>
      </c>
      <c r="DP40" s="361">
        <f t="shared" si="99"/>
        <v>0</v>
      </c>
      <c r="DQ40" s="361">
        <f t="shared" si="100"/>
        <v>0</v>
      </c>
      <c r="DR40" s="361">
        <f t="shared" si="101"/>
        <v>0</v>
      </c>
      <c r="DS40" s="361">
        <f t="shared" si="102"/>
        <v>0</v>
      </c>
      <c r="DT40" s="377" t="str">
        <f t="shared" si="103"/>
        <v/>
      </c>
      <c r="DU40" s="480" t="str">
        <f>IF('Marks Entry'!BD42="","",'Marks Entry'!BD42)</f>
        <v/>
      </c>
      <c r="DV40" s="480" t="str">
        <f>IF('Marks Entry'!BE42="","",'Marks Entry'!BE42)</f>
        <v/>
      </c>
      <c r="DW40" s="480" t="str">
        <f>IF('Marks Entry'!BF42="","",'Marks Entry'!BF42)</f>
        <v/>
      </c>
      <c r="DX40" s="378" t="str">
        <f t="shared" si="104"/>
        <v/>
      </c>
      <c r="DY40" s="352" t="str">
        <f t="shared" si="105"/>
        <v/>
      </c>
      <c r="DZ40" s="379" t="str">
        <f t="shared" si="106"/>
        <v/>
      </c>
      <c r="EA40" s="352" t="str">
        <f t="shared" si="107"/>
        <v/>
      </c>
      <c r="EB40" s="379" t="str">
        <f t="shared" si="108"/>
        <v/>
      </c>
      <c r="EC40" s="352" t="str">
        <f t="shared" si="109"/>
        <v/>
      </c>
      <c r="ED40" s="352" t="str">
        <f t="shared" si="110"/>
        <v/>
      </c>
      <c r="EE40" s="352" t="str">
        <f t="shared" si="111"/>
        <v/>
      </c>
      <c r="EF40" s="380" t="str">
        <f t="shared" si="112"/>
        <v/>
      </c>
      <c r="EG40" s="379" t="str">
        <f t="shared" si="113"/>
        <v/>
      </c>
      <c r="EH40" s="352" t="str">
        <f t="shared" si="114"/>
        <v/>
      </c>
      <c r="EI40" s="352" t="str">
        <f t="shared" si="115"/>
        <v/>
      </c>
      <c r="EJ40" s="352" t="str">
        <f t="shared" si="116"/>
        <v/>
      </c>
      <c r="EK40" s="352" t="str">
        <f t="shared" si="117"/>
        <v/>
      </c>
      <c r="EL40" s="379" t="str">
        <f t="shared" si="118"/>
        <v/>
      </c>
      <c r="EM40" s="352" t="str">
        <f t="shared" si="119"/>
        <v/>
      </c>
      <c r="EN40" s="352" t="str">
        <f t="shared" si="120"/>
        <v/>
      </c>
      <c r="EO40" s="352" t="str">
        <f t="shared" si="121"/>
        <v/>
      </c>
      <c r="EP40" s="352" t="str">
        <f t="shared" si="122"/>
        <v/>
      </c>
      <c r="EQ40" s="379" t="str">
        <f t="shared" si="123"/>
        <v/>
      </c>
      <c r="ER40" s="352" t="str">
        <f t="shared" si="124"/>
        <v/>
      </c>
      <c r="ES40" s="352" t="str">
        <f t="shared" si="125"/>
        <v/>
      </c>
      <c r="ET40" s="352" t="str">
        <f t="shared" si="126"/>
        <v/>
      </c>
      <c r="EU40" s="352" t="str">
        <f t="shared" si="127"/>
        <v/>
      </c>
      <c r="EV40" s="379" t="str">
        <f t="shared" si="128"/>
        <v/>
      </c>
      <c r="EW40" s="379" t="str">
        <f t="shared" si="129"/>
        <v/>
      </c>
      <c r="EX40" s="381" t="str">
        <f>IF('Student DATA Entry'!I37="","",'Student DATA Entry'!I37)</f>
        <v/>
      </c>
      <c r="EY40" s="382" t="str">
        <f>IF('Student DATA Entry'!J37="","",'Student DATA Entry'!J37)</f>
        <v/>
      </c>
      <c r="EZ40" s="368" t="str">
        <f t="shared" si="130"/>
        <v xml:space="preserve">      </v>
      </c>
      <c r="FA40" s="368" t="str">
        <f t="shared" si="131"/>
        <v xml:space="preserve">      </v>
      </c>
      <c r="FB40" s="368" t="str">
        <f t="shared" si="132"/>
        <v xml:space="preserve">      </v>
      </c>
      <c r="FC40" s="368" t="str">
        <f t="shared" si="133"/>
        <v xml:space="preserve">              </v>
      </c>
      <c r="FD40" s="368" t="str">
        <f t="shared" si="134"/>
        <v xml:space="preserve"> </v>
      </c>
      <c r="FE40" s="479" t="str">
        <f t="shared" si="135"/>
        <v/>
      </c>
      <c r="FF40" s="384" t="str">
        <f t="shared" si="136"/>
        <v/>
      </c>
      <c r="FG40" s="481" t="str">
        <f t="shared" si="137"/>
        <v/>
      </c>
      <c r="FH40" s="386" t="str">
        <f t="shared" si="138"/>
        <v/>
      </c>
      <c r="FI40" s="364" t="str">
        <f t="shared" si="139"/>
        <v/>
      </c>
      <c r="FJ40" s="141"/>
    </row>
    <row r="41" spans="1:166" s="140" customFormat="1" ht="15.6" customHeight="1">
      <c r="A41" s="369">
        <v>36</v>
      </c>
      <c r="B41" s="370" t="str">
        <f>IF('Marks Entry'!B43="","",VALUE('Marks Entry'!B43))</f>
        <v/>
      </c>
      <c r="C41" s="371" t="str">
        <f>IF('Marks Entry'!C43="","",'Marks Entry'!C43)</f>
        <v/>
      </c>
      <c r="D41" s="372" t="str">
        <f>IF('Marks Entry'!D43="","",'Marks Entry'!D43)</f>
        <v/>
      </c>
      <c r="E41" s="373" t="str">
        <f>IF('Marks Entry'!E43="","",'Marks Entry'!E43)</f>
        <v/>
      </c>
      <c r="F41" s="373" t="str">
        <f>IF('Marks Entry'!F43="","",'Marks Entry'!F43)</f>
        <v/>
      </c>
      <c r="G41" s="373" t="str">
        <f>IF('Marks Entry'!G43="","",'Marks Entry'!G43)</f>
        <v/>
      </c>
      <c r="H41" s="352" t="str">
        <f>IF('Marks Entry'!H43="","",'Marks Entry'!H43)</f>
        <v/>
      </c>
      <c r="I41" s="352" t="str">
        <f>IF('Marks Entry'!I43="","",'Marks Entry'!I43)</f>
        <v/>
      </c>
      <c r="J41" s="352" t="str">
        <f>IF('Marks Entry'!J43="","",'Marks Entry'!J43)</f>
        <v/>
      </c>
      <c r="K41" s="352" t="str">
        <f>IF('Marks Entry'!K43="","",'Marks Entry'!K43)</f>
        <v/>
      </c>
      <c r="L41" s="352" t="str">
        <f>IF('Marks Entry'!L43="","",'Marks Entry'!L43)</f>
        <v/>
      </c>
      <c r="M41" s="353" t="str">
        <f t="shared" si="27"/>
        <v/>
      </c>
      <c r="N41" s="374" t="str">
        <f t="shared" si="28"/>
        <v/>
      </c>
      <c r="O41" s="352" t="str">
        <f>IF('Marks Entry'!M43="","",'Marks Entry'!M43)</f>
        <v/>
      </c>
      <c r="P41" s="374" t="str">
        <f t="shared" si="29"/>
        <v/>
      </c>
      <c r="Q41" s="371" t="str">
        <f>IF(AND($B41="NSO",$E41="",O41=""),"",IF(AND('Marks Entry'!N43="AB"),"AB",IF(AND('Marks Entry'!N43="ML"),"RE",IF('Marks Entry'!N43="","",ROUNDUP('Marks Entry'!N43*30/100,0)))))</f>
        <v/>
      </c>
      <c r="R41" s="375" t="str">
        <f t="shared" si="30"/>
        <v/>
      </c>
      <c r="S41" s="357">
        <f t="shared" si="31"/>
        <v>0</v>
      </c>
      <c r="T41" s="357">
        <f t="shared" si="32"/>
        <v>0</v>
      </c>
      <c r="U41" s="358" t="str">
        <f t="shared" si="33"/>
        <v/>
      </c>
      <c r="V41" s="357" t="str">
        <f t="shared" si="34"/>
        <v/>
      </c>
      <c r="W41" s="357" t="str">
        <f t="shared" si="35"/>
        <v/>
      </c>
      <c r="X41" s="357" t="str">
        <f t="shared" si="36"/>
        <v/>
      </c>
      <c r="Y41" s="352" t="str">
        <f>IF('Marks Entry'!O43="","",'Marks Entry'!O43)</f>
        <v/>
      </c>
      <c r="Z41" s="352" t="str">
        <f>IF('Marks Entry'!P43="","",'Marks Entry'!P43)</f>
        <v/>
      </c>
      <c r="AA41" s="352" t="str">
        <f>IF('Marks Entry'!Q43="","",'Marks Entry'!Q43)</f>
        <v/>
      </c>
      <c r="AB41" s="353" t="str">
        <f t="shared" si="37"/>
        <v/>
      </c>
      <c r="AC41" s="374" t="str">
        <f t="shared" si="38"/>
        <v/>
      </c>
      <c r="AD41" s="352" t="str">
        <f>IF('Marks Entry'!R43="","",'Marks Entry'!R43)</f>
        <v/>
      </c>
      <c r="AE41" s="374" t="str">
        <f t="shared" si="39"/>
        <v/>
      </c>
      <c r="AF41" s="371" t="str">
        <f>IF(AND($B41="NSO",$E41=""),"",IF(AND('Marks Entry'!S43="AB"),"AB",IF(AND('Marks Entry'!S43="ML"),"RE",IF('Marks Entry'!S43="","",ROUNDUP('Marks Entry'!S43*30/100,0)))))</f>
        <v/>
      </c>
      <c r="AG41" s="375" t="str">
        <f t="shared" si="40"/>
        <v/>
      </c>
      <c r="AH41" s="357">
        <f t="shared" si="41"/>
        <v>0</v>
      </c>
      <c r="AI41" s="357">
        <f t="shared" si="42"/>
        <v>0</v>
      </c>
      <c r="AJ41" s="358" t="str">
        <f t="shared" si="43"/>
        <v/>
      </c>
      <c r="AK41" s="357" t="str">
        <f t="shared" si="44"/>
        <v/>
      </c>
      <c r="AL41" s="357" t="str">
        <f t="shared" si="45"/>
        <v/>
      </c>
      <c r="AM41" s="357" t="str">
        <f t="shared" si="46"/>
        <v/>
      </c>
      <c r="AN41" s="359" t="str">
        <f>IF('Marks Entry'!T43="","",'Marks Entry'!T43)</f>
        <v/>
      </c>
      <c r="AO41" s="352" t="str">
        <f>IF('Marks Entry'!V43="","",'Marks Entry'!V43)</f>
        <v/>
      </c>
      <c r="AP41" s="352" t="str">
        <f>IF('Marks Entry'!W43="","",'Marks Entry'!W43)</f>
        <v/>
      </c>
      <c r="AQ41" s="352" t="str">
        <f>IF('Marks Entry'!X43="","",'Marks Entry'!X43)</f>
        <v/>
      </c>
      <c r="AR41" s="353" t="str">
        <f t="shared" si="47"/>
        <v/>
      </c>
      <c r="AS41" s="374" t="str">
        <f t="shared" si="48"/>
        <v/>
      </c>
      <c r="AT41" s="352" t="str">
        <f>IF('Marks Entry'!Y43="","",'Marks Entry'!Y43)</f>
        <v/>
      </c>
      <c r="AU41" s="352" t="str">
        <f>IF('Marks Entry'!Z43="","",'Marks Entry'!Z43)</f>
        <v/>
      </c>
      <c r="AV41" s="352" t="str">
        <f t="shared" si="49"/>
        <v/>
      </c>
      <c r="AW41" s="374" t="str">
        <f t="shared" si="50"/>
        <v/>
      </c>
      <c r="AX41" s="371" t="str">
        <f>IF(AND($B41="NSO",$E41=""),"",IF(AND('Marks Entry'!AA43="AB",'Marks Entry'!AB43="AB"),"AB",IF(AND('Marks Entry'!AA43="ML",'Marks Entry'!AB43="ML"),"RE",IF('Marks Entry'!AA43="","",ROUNDUP(('Marks Entry'!AA43+'Marks Entry'!AB43)*30/100,0)))))</f>
        <v/>
      </c>
      <c r="AY41" s="375" t="str">
        <f t="shared" si="51"/>
        <v/>
      </c>
      <c r="AZ41" s="357">
        <f t="shared" si="52"/>
        <v>0</v>
      </c>
      <c r="BA41" s="357">
        <f t="shared" si="53"/>
        <v>0</v>
      </c>
      <c r="BB41" s="358" t="str">
        <f t="shared" si="54"/>
        <v/>
      </c>
      <c r="BC41" s="357" t="str">
        <f t="shared" si="55"/>
        <v/>
      </c>
      <c r="BD41" s="357" t="str">
        <f t="shared" si="56"/>
        <v/>
      </c>
      <c r="BE41" s="357" t="str">
        <f t="shared" si="57"/>
        <v/>
      </c>
      <c r="BF41" s="359" t="str">
        <f>IF('Marks Entry'!AC43="","",'Marks Entry'!AC43)</f>
        <v/>
      </c>
      <c r="BG41" s="352" t="str">
        <f>IF('Marks Entry'!AE43="","",'Marks Entry'!AE43)</f>
        <v/>
      </c>
      <c r="BH41" s="352" t="str">
        <f>IF('Marks Entry'!AF43="","",'Marks Entry'!AF43)</f>
        <v/>
      </c>
      <c r="BI41" s="352" t="str">
        <f>IF('Marks Entry'!AG43="","",'Marks Entry'!AG43)</f>
        <v/>
      </c>
      <c r="BJ41" s="353" t="str">
        <f t="shared" si="58"/>
        <v/>
      </c>
      <c r="BK41" s="374" t="str">
        <f t="shared" si="59"/>
        <v/>
      </c>
      <c r="BL41" s="352" t="str">
        <f>IF('Marks Entry'!AH43="","",'Marks Entry'!AH43)</f>
        <v/>
      </c>
      <c r="BM41" s="352" t="str">
        <f>IF('Marks Entry'!AI43="","",'Marks Entry'!AI43)</f>
        <v/>
      </c>
      <c r="BN41" s="352" t="str">
        <f t="shared" si="60"/>
        <v/>
      </c>
      <c r="BO41" s="374" t="str">
        <f t="shared" si="61"/>
        <v/>
      </c>
      <c r="BP41" s="371" t="str">
        <f>IF(AND($B41="NSO",$E41=""),"",IF(AND('Marks Entry'!AJ43="AB",'Marks Entry'!AK43="AB"),"AB",IF(AND('Marks Entry'!AJ43="ML",'Marks Entry'!AK43="ML"),"RE",IF('Marks Entry'!AJ43="","",ROUNDUP(('Marks Entry'!AJ43+'Marks Entry'!AK43)*30/100,0)))))</f>
        <v/>
      </c>
      <c r="BQ41" s="375" t="str">
        <f t="shared" si="62"/>
        <v/>
      </c>
      <c r="BR41" s="357">
        <f t="shared" si="63"/>
        <v>0</v>
      </c>
      <c r="BS41" s="357">
        <f t="shared" si="64"/>
        <v>0</v>
      </c>
      <c r="BT41" s="358" t="str">
        <f t="shared" si="65"/>
        <v/>
      </c>
      <c r="BU41" s="357" t="str">
        <f t="shared" si="66"/>
        <v/>
      </c>
      <c r="BV41" s="357" t="str">
        <f t="shared" si="67"/>
        <v/>
      </c>
      <c r="BW41" s="357" t="str">
        <f t="shared" si="68"/>
        <v/>
      </c>
      <c r="BX41" s="359" t="str">
        <f>IF('Marks Entry'!AL43="","",'Marks Entry'!AL43)</f>
        <v/>
      </c>
      <c r="BY41" s="352" t="str">
        <f>IF('Marks Entry'!AN43="","",'Marks Entry'!AN43)</f>
        <v/>
      </c>
      <c r="BZ41" s="352" t="str">
        <f>IF('Marks Entry'!AO43="","",'Marks Entry'!AO43)</f>
        <v/>
      </c>
      <c r="CA41" s="352" t="str">
        <f>IF('Marks Entry'!AP43="","",'Marks Entry'!AP43)</f>
        <v/>
      </c>
      <c r="CB41" s="353" t="str">
        <f t="shared" si="69"/>
        <v/>
      </c>
      <c r="CC41" s="374" t="str">
        <f t="shared" si="70"/>
        <v/>
      </c>
      <c r="CD41" s="352" t="str">
        <f>IF('Marks Entry'!AQ43="","",'Marks Entry'!AQ43)</f>
        <v/>
      </c>
      <c r="CE41" s="352" t="str">
        <f>IF('Marks Entry'!AR43="","",'Marks Entry'!AR43)</f>
        <v/>
      </c>
      <c r="CF41" s="352" t="str">
        <f t="shared" si="71"/>
        <v/>
      </c>
      <c r="CG41" s="374" t="str">
        <f t="shared" si="72"/>
        <v/>
      </c>
      <c r="CH41" s="371" t="str">
        <f>IF(AND($B41="NSO",$E41=""),"",IF(AND('Marks Entry'!AS43="AB",'Marks Entry'!AT43="AB"),"AB",IF(AND('Marks Entry'!AS43="ML",'Marks Entry'!AT43="ML"),"RE",IF('Marks Entry'!AS43="","",ROUNDUP(('Marks Entry'!AS43+'Marks Entry'!AT43)*30/100,0)))))</f>
        <v/>
      </c>
      <c r="CI41" s="375" t="str">
        <f t="shared" si="73"/>
        <v/>
      </c>
      <c r="CJ41" s="357">
        <f t="shared" si="74"/>
        <v>0</v>
      </c>
      <c r="CK41" s="357">
        <f t="shared" si="75"/>
        <v>0</v>
      </c>
      <c r="CL41" s="358" t="str">
        <f t="shared" si="76"/>
        <v/>
      </c>
      <c r="CM41" s="357" t="str">
        <f t="shared" si="77"/>
        <v/>
      </c>
      <c r="CN41" s="357" t="str">
        <f t="shared" si="78"/>
        <v/>
      </c>
      <c r="CO41" s="357" t="str">
        <f t="shared" si="79"/>
        <v/>
      </c>
      <c r="CP41" s="359" t="str">
        <f>IF('Marks Entry'!AU43="","",'Marks Entry'!AU43)</f>
        <v/>
      </c>
      <c r="CQ41" s="352" t="str">
        <f>IF('Marks Entry'!AW43="","",'Marks Entry'!AW43)</f>
        <v/>
      </c>
      <c r="CR41" s="352" t="str">
        <f>IF('Marks Entry'!AX43="","",'Marks Entry'!AX43)</f>
        <v/>
      </c>
      <c r="CS41" s="352" t="str">
        <f>IF('Marks Entry'!AY43="","",'Marks Entry'!AY43)</f>
        <v/>
      </c>
      <c r="CT41" s="353" t="str">
        <f t="shared" si="80"/>
        <v/>
      </c>
      <c r="CU41" s="374" t="str">
        <f t="shared" si="81"/>
        <v/>
      </c>
      <c r="CV41" s="352" t="str">
        <f>IF('Marks Entry'!AZ43="","",'Marks Entry'!AZ43)</f>
        <v/>
      </c>
      <c r="CW41" s="352" t="str">
        <f>IF('Marks Entry'!BA43="","",'Marks Entry'!BA43)</f>
        <v/>
      </c>
      <c r="CX41" s="352" t="str">
        <f t="shared" si="82"/>
        <v/>
      </c>
      <c r="CY41" s="374" t="str">
        <f t="shared" si="83"/>
        <v/>
      </c>
      <c r="CZ41" s="371" t="str">
        <f>IF(AND($B41="NSO",$E41=""),"",IF(AND('Marks Entry'!BB43="AB",'Marks Entry'!BC43="AB"),"AB",IF(AND('Marks Entry'!BB43="ML",'Marks Entry'!BC43="ML"),"RE",IF('Marks Entry'!BB43="","",ROUNDUP(('Marks Entry'!BB43+'Marks Entry'!BC43)*30/100,0)))))</f>
        <v/>
      </c>
      <c r="DA41" s="375" t="str">
        <f t="shared" si="84"/>
        <v/>
      </c>
      <c r="DB41" s="357">
        <f t="shared" si="85"/>
        <v>0</v>
      </c>
      <c r="DC41" s="357">
        <f t="shared" si="86"/>
        <v>0</v>
      </c>
      <c r="DD41" s="358" t="str">
        <f t="shared" si="87"/>
        <v/>
      </c>
      <c r="DE41" s="357" t="str">
        <f t="shared" si="88"/>
        <v/>
      </c>
      <c r="DF41" s="357" t="str">
        <f t="shared" si="89"/>
        <v/>
      </c>
      <c r="DG41" s="357" t="str">
        <f t="shared" si="90"/>
        <v/>
      </c>
      <c r="DH41" s="357">
        <f t="shared" si="91"/>
        <v>0</v>
      </c>
      <c r="DI41" s="376" t="str">
        <f t="shared" si="92"/>
        <v/>
      </c>
      <c r="DJ41" s="376" t="str">
        <f t="shared" si="93"/>
        <v/>
      </c>
      <c r="DK41" s="376" t="str">
        <f t="shared" si="94"/>
        <v/>
      </c>
      <c r="DL41" s="376" t="str">
        <f t="shared" si="95"/>
        <v/>
      </c>
      <c r="DM41" s="376" t="str">
        <f t="shared" si="96"/>
        <v/>
      </c>
      <c r="DN41" s="376" t="str">
        <f t="shared" si="97"/>
        <v/>
      </c>
      <c r="DO41" s="361">
        <f t="shared" si="98"/>
        <v>0</v>
      </c>
      <c r="DP41" s="361">
        <f t="shared" si="99"/>
        <v>0</v>
      </c>
      <c r="DQ41" s="361">
        <f t="shared" si="100"/>
        <v>0</v>
      </c>
      <c r="DR41" s="361">
        <f t="shared" si="101"/>
        <v>0</v>
      </c>
      <c r="DS41" s="361">
        <f t="shared" si="102"/>
        <v>0</v>
      </c>
      <c r="DT41" s="377" t="str">
        <f t="shared" si="103"/>
        <v/>
      </c>
      <c r="DU41" s="480" t="str">
        <f>IF('Marks Entry'!BD43="","",'Marks Entry'!BD43)</f>
        <v/>
      </c>
      <c r="DV41" s="480" t="str">
        <f>IF('Marks Entry'!BE43="","",'Marks Entry'!BE43)</f>
        <v/>
      </c>
      <c r="DW41" s="480" t="str">
        <f>IF('Marks Entry'!BF43="","",'Marks Entry'!BF43)</f>
        <v/>
      </c>
      <c r="DX41" s="378" t="str">
        <f t="shared" si="104"/>
        <v/>
      </c>
      <c r="DY41" s="352" t="str">
        <f t="shared" si="105"/>
        <v/>
      </c>
      <c r="DZ41" s="379" t="str">
        <f t="shared" si="106"/>
        <v/>
      </c>
      <c r="EA41" s="352" t="str">
        <f t="shared" si="107"/>
        <v/>
      </c>
      <c r="EB41" s="379" t="str">
        <f t="shared" si="108"/>
        <v/>
      </c>
      <c r="EC41" s="352" t="str">
        <f t="shared" si="109"/>
        <v/>
      </c>
      <c r="ED41" s="352" t="str">
        <f t="shared" si="110"/>
        <v/>
      </c>
      <c r="EE41" s="352" t="str">
        <f t="shared" si="111"/>
        <v/>
      </c>
      <c r="EF41" s="380" t="str">
        <f t="shared" si="112"/>
        <v/>
      </c>
      <c r="EG41" s="379" t="str">
        <f t="shared" si="113"/>
        <v/>
      </c>
      <c r="EH41" s="352" t="str">
        <f t="shared" si="114"/>
        <v/>
      </c>
      <c r="EI41" s="352" t="str">
        <f t="shared" si="115"/>
        <v/>
      </c>
      <c r="EJ41" s="352" t="str">
        <f t="shared" si="116"/>
        <v/>
      </c>
      <c r="EK41" s="352" t="str">
        <f t="shared" si="117"/>
        <v/>
      </c>
      <c r="EL41" s="379" t="str">
        <f t="shared" si="118"/>
        <v/>
      </c>
      <c r="EM41" s="352" t="str">
        <f t="shared" si="119"/>
        <v/>
      </c>
      <c r="EN41" s="352" t="str">
        <f t="shared" si="120"/>
        <v/>
      </c>
      <c r="EO41" s="352" t="str">
        <f t="shared" si="121"/>
        <v/>
      </c>
      <c r="EP41" s="352" t="str">
        <f t="shared" si="122"/>
        <v/>
      </c>
      <c r="EQ41" s="379" t="str">
        <f t="shared" si="123"/>
        <v/>
      </c>
      <c r="ER41" s="352" t="str">
        <f t="shared" si="124"/>
        <v/>
      </c>
      <c r="ES41" s="352" t="str">
        <f t="shared" si="125"/>
        <v/>
      </c>
      <c r="ET41" s="352" t="str">
        <f t="shared" si="126"/>
        <v/>
      </c>
      <c r="EU41" s="352" t="str">
        <f t="shared" si="127"/>
        <v/>
      </c>
      <c r="EV41" s="379" t="str">
        <f t="shared" si="128"/>
        <v/>
      </c>
      <c r="EW41" s="379" t="str">
        <f t="shared" si="129"/>
        <v/>
      </c>
      <c r="EX41" s="381" t="str">
        <f>IF('Student DATA Entry'!I38="","",'Student DATA Entry'!I38)</f>
        <v/>
      </c>
      <c r="EY41" s="382" t="str">
        <f>IF('Student DATA Entry'!J38="","",'Student DATA Entry'!J38)</f>
        <v/>
      </c>
      <c r="EZ41" s="368" t="str">
        <f t="shared" si="130"/>
        <v xml:space="preserve">      </v>
      </c>
      <c r="FA41" s="368" t="str">
        <f t="shared" si="131"/>
        <v xml:space="preserve">      </v>
      </c>
      <c r="FB41" s="368" t="str">
        <f t="shared" si="132"/>
        <v xml:space="preserve">      </v>
      </c>
      <c r="FC41" s="368" t="str">
        <f t="shared" si="133"/>
        <v xml:space="preserve">              </v>
      </c>
      <c r="FD41" s="368" t="str">
        <f t="shared" si="134"/>
        <v xml:space="preserve"> </v>
      </c>
      <c r="FE41" s="479" t="str">
        <f t="shared" si="135"/>
        <v/>
      </c>
      <c r="FF41" s="384" t="str">
        <f t="shared" si="136"/>
        <v/>
      </c>
      <c r="FG41" s="481" t="str">
        <f t="shared" si="137"/>
        <v/>
      </c>
      <c r="FH41" s="386" t="str">
        <f t="shared" si="138"/>
        <v/>
      </c>
      <c r="FI41" s="364" t="str">
        <f t="shared" si="139"/>
        <v/>
      </c>
      <c r="FJ41" s="141"/>
    </row>
    <row r="42" spans="1:166" s="140" customFormat="1" ht="15.6" customHeight="1">
      <c r="A42" s="369">
        <v>37</v>
      </c>
      <c r="B42" s="370" t="str">
        <f>IF('Marks Entry'!B44="","",VALUE('Marks Entry'!B44))</f>
        <v/>
      </c>
      <c r="C42" s="371" t="str">
        <f>IF('Marks Entry'!C44="","",'Marks Entry'!C44)</f>
        <v/>
      </c>
      <c r="D42" s="372" t="str">
        <f>IF('Marks Entry'!D44="","",'Marks Entry'!D44)</f>
        <v/>
      </c>
      <c r="E42" s="373" t="str">
        <f>IF('Marks Entry'!E44="","",'Marks Entry'!E44)</f>
        <v/>
      </c>
      <c r="F42" s="373" t="str">
        <f>IF('Marks Entry'!F44="","",'Marks Entry'!F44)</f>
        <v/>
      </c>
      <c r="G42" s="373" t="str">
        <f>IF('Marks Entry'!G44="","",'Marks Entry'!G44)</f>
        <v/>
      </c>
      <c r="H42" s="352" t="str">
        <f>IF('Marks Entry'!H44="","",'Marks Entry'!H44)</f>
        <v/>
      </c>
      <c r="I42" s="352" t="str">
        <f>IF('Marks Entry'!I44="","",'Marks Entry'!I44)</f>
        <v/>
      </c>
      <c r="J42" s="352" t="str">
        <f>IF('Marks Entry'!J44="","",'Marks Entry'!J44)</f>
        <v/>
      </c>
      <c r="K42" s="352" t="str">
        <f>IF('Marks Entry'!K44="","",'Marks Entry'!K44)</f>
        <v/>
      </c>
      <c r="L42" s="352" t="str">
        <f>IF('Marks Entry'!L44="","",'Marks Entry'!L44)</f>
        <v/>
      </c>
      <c r="M42" s="353" t="str">
        <f t="shared" si="27"/>
        <v/>
      </c>
      <c r="N42" s="374" t="str">
        <f t="shared" si="28"/>
        <v/>
      </c>
      <c r="O42" s="352" t="str">
        <f>IF('Marks Entry'!M44="","",'Marks Entry'!M44)</f>
        <v/>
      </c>
      <c r="P42" s="374" t="str">
        <f t="shared" si="29"/>
        <v/>
      </c>
      <c r="Q42" s="371" t="str">
        <f>IF(AND($B42="NSO",$E42="",O42=""),"",IF(AND('Marks Entry'!N44="AB"),"AB",IF(AND('Marks Entry'!N44="ML"),"RE",IF('Marks Entry'!N44="","",ROUNDUP('Marks Entry'!N44*30/100,0)))))</f>
        <v/>
      </c>
      <c r="R42" s="375" t="str">
        <f t="shared" si="30"/>
        <v/>
      </c>
      <c r="S42" s="357">
        <f t="shared" si="31"/>
        <v>0</v>
      </c>
      <c r="T42" s="357">
        <f t="shared" si="32"/>
        <v>0</v>
      </c>
      <c r="U42" s="358" t="str">
        <f t="shared" si="33"/>
        <v/>
      </c>
      <c r="V42" s="357" t="str">
        <f t="shared" si="34"/>
        <v/>
      </c>
      <c r="W42" s="357" t="str">
        <f t="shared" si="35"/>
        <v/>
      </c>
      <c r="X42" s="357" t="str">
        <f t="shared" si="36"/>
        <v/>
      </c>
      <c r="Y42" s="352" t="str">
        <f>IF('Marks Entry'!O44="","",'Marks Entry'!O44)</f>
        <v/>
      </c>
      <c r="Z42" s="352" t="str">
        <f>IF('Marks Entry'!P44="","",'Marks Entry'!P44)</f>
        <v/>
      </c>
      <c r="AA42" s="352" t="str">
        <f>IF('Marks Entry'!Q44="","",'Marks Entry'!Q44)</f>
        <v/>
      </c>
      <c r="AB42" s="353" t="str">
        <f t="shared" si="37"/>
        <v/>
      </c>
      <c r="AC42" s="374" t="str">
        <f t="shared" si="38"/>
        <v/>
      </c>
      <c r="AD42" s="352" t="str">
        <f>IF('Marks Entry'!R44="","",'Marks Entry'!R44)</f>
        <v/>
      </c>
      <c r="AE42" s="374" t="str">
        <f t="shared" si="39"/>
        <v/>
      </c>
      <c r="AF42" s="371" t="str">
        <f>IF(AND($B42="NSO",$E42=""),"",IF(AND('Marks Entry'!S44="AB"),"AB",IF(AND('Marks Entry'!S44="ML"),"RE",IF('Marks Entry'!S44="","",ROUNDUP('Marks Entry'!S44*30/100,0)))))</f>
        <v/>
      </c>
      <c r="AG42" s="375" t="str">
        <f t="shared" si="40"/>
        <v/>
      </c>
      <c r="AH42" s="357">
        <f t="shared" si="41"/>
        <v>0</v>
      </c>
      <c r="AI42" s="357">
        <f t="shared" si="42"/>
        <v>0</v>
      </c>
      <c r="AJ42" s="358" t="str">
        <f t="shared" si="43"/>
        <v/>
      </c>
      <c r="AK42" s="357" t="str">
        <f t="shared" si="44"/>
        <v/>
      </c>
      <c r="AL42" s="357" t="str">
        <f t="shared" si="45"/>
        <v/>
      </c>
      <c r="AM42" s="357" t="str">
        <f t="shared" si="46"/>
        <v/>
      </c>
      <c r="AN42" s="359" t="str">
        <f>IF('Marks Entry'!T44="","",'Marks Entry'!T44)</f>
        <v/>
      </c>
      <c r="AO42" s="352" t="str">
        <f>IF('Marks Entry'!V44="","",'Marks Entry'!V44)</f>
        <v/>
      </c>
      <c r="AP42" s="352" t="str">
        <f>IF('Marks Entry'!W44="","",'Marks Entry'!W44)</f>
        <v/>
      </c>
      <c r="AQ42" s="352" t="str">
        <f>IF('Marks Entry'!X44="","",'Marks Entry'!X44)</f>
        <v/>
      </c>
      <c r="AR42" s="353" t="str">
        <f t="shared" si="47"/>
        <v/>
      </c>
      <c r="AS42" s="374" t="str">
        <f t="shared" si="48"/>
        <v/>
      </c>
      <c r="AT42" s="352" t="str">
        <f>IF('Marks Entry'!Y44="","",'Marks Entry'!Y44)</f>
        <v/>
      </c>
      <c r="AU42" s="352" t="str">
        <f>IF('Marks Entry'!Z44="","",'Marks Entry'!Z44)</f>
        <v/>
      </c>
      <c r="AV42" s="352" t="str">
        <f t="shared" si="49"/>
        <v/>
      </c>
      <c r="AW42" s="374" t="str">
        <f t="shared" si="50"/>
        <v/>
      </c>
      <c r="AX42" s="371" t="str">
        <f>IF(AND($B42="NSO",$E42=""),"",IF(AND('Marks Entry'!AA44="AB",'Marks Entry'!AB44="AB"),"AB",IF(AND('Marks Entry'!AA44="ML",'Marks Entry'!AB44="ML"),"RE",IF('Marks Entry'!AA44="","",ROUNDUP(('Marks Entry'!AA44+'Marks Entry'!AB44)*30/100,0)))))</f>
        <v/>
      </c>
      <c r="AY42" s="375" t="str">
        <f t="shared" si="51"/>
        <v/>
      </c>
      <c r="AZ42" s="357">
        <f t="shared" si="52"/>
        <v>0</v>
      </c>
      <c r="BA42" s="357">
        <f t="shared" si="53"/>
        <v>0</v>
      </c>
      <c r="BB42" s="358" t="str">
        <f t="shared" si="54"/>
        <v/>
      </c>
      <c r="BC42" s="357" t="str">
        <f t="shared" si="55"/>
        <v/>
      </c>
      <c r="BD42" s="357" t="str">
        <f t="shared" si="56"/>
        <v/>
      </c>
      <c r="BE42" s="357" t="str">
        <f t="shared" si="57"/>
        <v/>
      </c>
      <c r="BF42" s="359" t="str">
        <f>IF('Marks Entry'!AC44="","",'Marks Entry'!AC44)</f>
        <v/>
      </c>
      <c r="BG42" s="352" t="str">
        <f>IF('Marks Entry'!AE44="","",'Marks Entry'!AE44)</f>
        <v/>
      </c>
      <c r="BH42" s="352" t="str">
        <f>IF('Marks Entry'!AF44="","",'Marks Entry'!AF44)</f>
        <v/>
      </c>
      <c r="BI42" s="352" t="str">
        <f>IF('Marks Entry'!AG44="","",'Marks Entry'!AG44)</f>
        <v/>
      </c>
      <c r="BJ42" s="353" t="str">
        <f t="shared" si="58"/>
        <v/>
      </c>
      <c r="BK42" s="374" t="str">
        <f t="shared" si="59"/>
        <v/>
      </c>
      <c r="BL42" s="352" t="str">
        <f>IF('Marks Entry'!AH44="","",'Marks Entry'!AH44)</f>
        <v/>
      </c>
      <c r="BM42" s="352" t="str">
        <f>IF('Marks Entry'!AI44="","",'Marks Entry'!AI44)</f>
        <v/>
      </c>
      <c r="BN42" s="352" t="str">
        <f t="shared" si="60"/>
        <v/>
      </c>
      <c r="BO42" s="374" t="str">
        <f t="shared" si="61"/>
        <v/>
      </c>
      <c r="BP42" s="371" t="str">
        <f>IF(AND($B42="NSO",$E42=""),"",IF(AND('Marks Entry'!AJ44="AB",'Marks Entry'!AK44="AB"),"AB",IF(AND('Marks Entry'!AJ44="ML",'Marks Entry'!AK44="ML"),"RE",IF('Marks Entry'!AJ44="","",ROUNDUP(('Marks Entry'!AJ44+'Marks Entry'!AK44)*30/100,0)))))</f>
        <v/>
      </c>
      <c r="BQ42" s="375" t="str">
        <f t="shared" si="62"/>
        <v/>
      </c>
      <c r="BR42" s="357">
        <f t="shared" si="63"/>
        <v>0</v>
      </c>
      <c r="BS42" s="357">
        <f t="shared" si="64"/>
        <v>0</v>
      </c>
      <c r="BT42" s="358" t="str">
        <f t="shared" si="65"/>
        <v/>
      </c>
      <c r="BU42" s="357" t="str">
        <f t="shared" si="66"/>
        <v/>
      </c>
      <c r="BV42" s="357" t="str">
        <f t="shared" si="67"/>
        <v/>
      </c>
      <c r="BW42" s="357" t="str">
        <f t="shared" si="68"/>
        <v/>
      </c>
      <c r="BX42" s="359" t="str">
        <f>IF('Marks Entry'!AL44="","",'Marks Entry'!AL44)</f>
        <v/>
      </c>
      <c r="BY42" s="352" t="str">
        <f>IF('Marks Entry'!AN44="","",'Marks Entry'!AN44)</f>
        <v/>
      </c>
      <c r="BZ42" s="352" t="str">
        <f>IF('Marks Entry'!AO44="","",'Marks Entry'!AO44)</f>
        <v/>
      </c>
      <c r="CA42" s="352" t="str">
        <f>IF('Marks Entry'!AP44="","",'Marks Entry'!AP44)</f>
        <v/>
      </c>
      <c r="CB42" s="353" t="str">
        <f t="shared" si="69"/>
        <v/>
      </c>
      <c r="CC42" s="374" t="str">
        <f t="shared" si="70"/>
        <v/>
      </c>
      <c r="CD42" s="352" t="str">
        <f>IF('Marks Entry'!AQ44="","",'Marks Entry'!AQ44)</f>
        <v/>
      </c>
      <c r="CE42" s="352" t="str">
        <f>IF('Marks Entry'!AR44="","",'Marks Entry'!AR44)</f>
        <v/>
      </c>
      <c r="CF42" s="352" t="str">
        <f t="shared" si="71"/>
        <v/>
      </c>
      <c r="CG42" s="374" t="str">
        <f t="shared" si="72"/>
        <v/>
      </c>
      <c r="CH42" s="371" t="str">
        <f>IF(AND($B42="NSO",$E42=""),"",IF(AND('Marks Entry'!AS44="AB",'Marks Entry'!AT44="AB"),"AB",IF(AND('Marks Entry'!AS44="ML",'Marks Entry'!AT44="ML"),"RE",IF('Marks Entry'!AS44="","",ROUNDUP(('Marks Entry'!AS44+'Marks Entry'!AT44)*30/100,0)))))</f>
        <v/>
      </c>
      <c r="CI42" s="375" t="str">
        <f t="shared" si="73"/>
        <v/>
      </c>
      <c r="CJ42" s="357">
        <f t="shared" si="74"/>
        <v>0</v>
      </c>
      <c r="CK42" s="357">
        <f t="shared" si="75"/>
        <v>0</v>
      </c>
      <c r="CL42" s="358" t="str">
        <f t="shared" si="76"/>
        <v/>
      </c>
      <c r="CM42" s="357" t="str">
        <f t="shared" si="77"/>
        <v/>
      </c>
      <c r="CN42" s="357" t="str">
        <f t="shared" si="78"/>
        <v/>
      </c>
      <c r="CO42" s="357" t="str">
        <f t="shared" si="79"/>
        <v/>
      </c>
      <c r="CP42" s="359" t="str">
        <f>IF('Marks Entry'!AU44="","",'Marks Entry'!AU44)</f>
        <v/>
      </c>
      <c r="CQ42" s="352" t="str">
        <f>IF('Marks Entry'!AW44="","",'Marks Entry'!AW44)</f>
        <v/>
      </c>
      <c r="CR42" s="352" t="str">
        <f>IF('Marks Entry'!AX44="","",'Marks Entry'!AX44)</f>
        <v/>
      </c>
      <c r="CS42" s="352" t="str">
        <f>IF('Marks Entry'!AY44="","",'Marks Entry'!AY44)</f>
        <v/>
      </c>
      <c r="CT42" s="353" t="str">
        <f t="shared" si="80"/>
        <v/>
      </c>
      <c r="CU42" s="374" t="str">
        <f t="shared" si="81"/>
        <v/>
      </c>
      <c r="CV42" s="352" t="str">
        <f>IF('Marks Entry'!AZ44="","",'Marks Entry'!AZ44)</f>
        <v/>
      </c>
      <c r="CW42" s="352" t="str">
        <f>IF('Marks Entry'!BA44="","",'Marks Entry'!BA44)</f>
        <v/>
      </c>
      <c r="CX42" s="352" t="str">
        <f t="shared" si="82"/>
        <v/>
      </c>
      <c r="CY42" s="374" t="str">
        <f t="shared" si="83"/>
        <v/>
      </c>
      <c r="CZ42" s="371" t="str">
        <f>IF(AND($B42="NSO",$E42=""),"",IF(AND('Marks Entry'!BB44="AB",'Marks Entry'!BC44="AB"),"AB",IF(AND('Marks Entry'!BB44="ML",'Marks Entry'!BC44="ML"),"RE",IF('Marks Entry'!BB44="","",ROUNDUP(('Marks Entry'!BB44+'Marks Entry'!BC44)*30/100,0)))))</f>
        <v/>
      </c>
      <c r="DA42" s="375" t="str">
        <f t="shared" si="84"/>
        <v/>
      </c>
      <c r="DB42" s="357">
        <f t="shared" si="85"/>
        <v>0</v>
      </c>
      <c r="DC42" s="357">
        <f t="shared" si="86"/>
        <v>0</v>
      </c>
      <c r="DD42" s="358" t="str">
        <f t="shared" si="87"/>
        <v/>
      </c>
      <c r="DE42" s="357" t="str">
        <f t="shared" si="88"/>
        <v/>
      </c>
      <c r="DF42" s="357" t="str">
        <f t="shared" si="89"/>
        <v/>
      </c>
      <c r="DG42" s="357" t="str">
        <f t="shared" si="90"/>
        <v/>
      </c>
      <c r="DH42" s="357">
        <f t="shared" si="91"/>
        <v>0</v>
      </c>
      <c r="DI42" s="376" t="str">
        <f t="shared" si="92"/>
        <v/>
      </c>
      <c r="DJ42" s="376" t="str">
        <f t="shared" si="93"/>
        <v/>
      </c>
      <c r="DK42" s="376" t="str">
        <f t="shared" si="94"/>
        <v/>
      </c>
      <c r="DL42" s="376" t="str">
        <f t="shared" si="95"/>
        <v/>
      </c>
      <c r="DM42" s="376" t="str">
        <f t="shared" si="96"/>
        <v/>
      </c>
      <c r="DN42" s="376" t="str">
        <f t="shared" si="97"/>
        <v/>
      </c>
      <c r="DO42" s="361">
        <f t="shared" si="98"/>
        <v>0</v>
      </c>
      <c r="DP42" s="361">
        <f t="shared" si="99"/>
        <v>0</v>
      </c>
      <c r="DQ42" s="361">
        <f t="shared" si="100"/>
        <v>0</v>
      </c>
      <c r="DR42" s="361">
        <f t="shared" si="101"/>
        <v>0</v>
      </c>
      <c r="DS42" s="361">
        <f t="shared" si="102"/>
        <v>0</v>
      </c>
      <c r="DT42" s="377" t="str">
        <f t="shared" si="103"/>
        <v/>
      </c>
      <c r="DU42" s="480" t="str">
        <f>IF('Marks Entry'!BD44="","",'Marks Entry'!BD44)</f>
        <v/>
      </c>
      <c r="DV42" s="480" t="str">
        <f>IF('Marks Entry'!BE44="","",'Marks Entry'!BE44)</f>
        <v/>
      </c>
      <c r="DW42" s="480" t="str">
        <f>IF('Marks Entry'!BF44="","",'Marks Entry'!BF44)</f>
        <v/>
      </c>
      <c r="DX42" s="378" t="str">
        <f t="shared" si="104"/>
        <v/>
      </c>
      <c r="DY42" s="352" t="str">
        <f t="shared" si="105"/>
        <v/>
      </c>
      <c r="DZ42" s="379" t="str">
        <f t="shared" si="106"/>
        <v/>
      </c>
      <c r="EA42" s="352" t="str">
        <f t="shared" si="107"/>
        <v/>
      </c>
      <c r="EB42" s="379" t="str">
        <f t="shared" si="108"/>
        <v/>
      </c>
      <c r="EC42" s="352" t="str">
        <f t="shared" si="109"/>
        <v/>
      </c>
      <c r="ED42" s="352" t="str">
        <f t="shared" si="110"/>
        <v/>
      </c>
      <c r="EE42" s="352" t="str">
        <f t="shared" si="111"/>
        <v/>
      </c>
      <c r="EF42" s="380" t="str">
        <f t="shared" si="112"/>
        <v/>
      </c>
      <c r="EG42" s="379" t="str">
        <f t="shared" si="113"/>
        <v/>
      </c>
      <c r="EH42" s="352" t="str">
        <f t="shared" si="114"/>
        <v/>
      </c>
      <c r="EI42" s="352" t="str">
        <f t="shared" si="115"/>
        <v/>
      </c>
      <c r="EJ42" s="352" t="str">
        <f t="shared" si="116"/>
        <v/>
      </c>
      <c r="EK42" s="352" t="str">
        <f t="shared" si="117"/>
        <v/>
      </c>
      <c r="EL42" s="379" t="str">
        <f t="shared" si="118"/>
        <v/>
      </c>
      <c r="EM42" s="352" t="str">
        <f t="shared" si="119"/>
        <v/>
      </c>
      <c r="EN42" s="352" t="str">
        <f t="shared" si="120"/>
        <v/>
      </c>
      <c r="EO42" s="352" t="str">
        <f t="shared" si="121"/>
        <v/>
      </c>
      <c r="EP42" s="352" t="str">
        <f t="shared" si="122"/>
        <v/>
      </c>
      <c r="EQ42" s="379" t="str">
        <f t="shared" si="123"/>
        <v/>
      </c>
      <c r="ER42" s="352" t="str">
        <f t="shared" si="124"/>
        <v/>
      </c>
      <c r="ES42" s="352" t="str">
        <f t="shared" si="125"/>
        <v/>
      </c>
      <c r="ET42" s="352" t="str">
        <f t="shared" si="126"/>
        <v/>
      </c>
      <c r="EU42" s="352" t="str">
        <f t="shared" si="127"/>
        <v/>
      </c>
      <c r="EV42" s="379" t="str">
        <f t="shared" si="128"/>
        <v/>
      </c>
      <c r="EW42" s="379" t="str">
        <f t="shared" si="129"/>
        <v/>
      </c>
      <c r="EX42" s="381" t="str">
        <f>IF('Student DATA Entry'!I39="","",'Student DATA Entry'!I39)</f>
        <v/>
      </c>
      <c r="EY42" s="382" t="str">
        <f>IF('Student DATA Entry'!J39="","",'Student DATA Entry'!J39)</f>
        <v/>
      </c>
      <c r="EZ42" s="368" t="str">
        <f t="shared" si="130"/>
        <v xml:space="preserve">      </v>
      </c>
      <c r="FA42" s="368" t="str">
        <f t="shared" si="131"/>
        <v xml:space="preserve">      </v>
      </c>
      <c r="FB42" s="368" t="str">
        <f t="shared" si="132"/>
        <v xml:space="preserve">      </v>
      </c>
      <c r="FC42" s="368" t="str">
        <f t="shared" si="133"/>
        <v xml:space="preserve">              </v>
      </c>
      <c r="FD42" s="368" t="str">
        <f t="shared" si="134"/>
        <v xml:space="preserve"> </v>
      </c>
      <c r="FE42" s="479" t="str">
        <f t="shared" si="135"/>
        <v/>
      </c>
      <c r="FF42" s="384" t="str">
        <f t="shared" si="136"/>
        <v/>
      </c>
      <c r="FG42" s="481" t="str">
        <f t="shared" si="137"/>
        <v/>
      </c>
      <c r="FH42" s="386" t="str">
        <f t="shared" si="138"/>
        <v/>
      </c>
      <c r="FI42" s="364" t="str">
        <f t="shared" si="139"/>
        <v/>
      </c>
      <c r="FJ42" s="141"/>
    </row>
    <row r="43" spans="1:166" s="140" customFormat="1" ht="15.6" customHeight="1">
      <c r="A43" s="369">
        <v>38</v>
      </c>
      <c r="B43" s="370" t="str">
        <f>IF('Marks Entry'!B45="","",VALUE('Marks Entry'!B45))</f>
        <v/>
      </c>
      <c r="C43" s="371" t="str">
        <f>IF('Marks Entry'!C45="","",'Marks Entry'!C45)</f>
        <v/>
      </c>
      <c r="D43" s="372" t="str">
        <f>IF('Marks Entry'!D45="","",'Marks Entry'!D45)</f>
        <v/>
      </c>
      <c r="E43" s="373" t="str">
        <f>IF('Marks Entry'!E45="","",'Marks Entry'!E45)</f>
        <v/>
      </c>
      <c r="F43" s="373" t="str">
        <f>IF('Marks Entry'!F45="","",'Marks Entry'!F45)</f>
        <v/>
      </c>
      <c r="G43" s="373" t="str">
        <f>IF('Marks Entry'!G45="","",'Marks Entry'!G45)</f>
        <v/>
      </c>
      <c r="H43" s="352" t="str">
        <f>IF('Marks Entry'!H45="","",'Marks Entry'!H45)</f>
        <v/>
      </c>
      <c r="I43" s="352" t="str">
        <f>IF('Marks Entry'!I45="","",'Marks Entry'!I45)</f>
        <v/>
      </c>
      <c r="J43" s="352" t="str">
        <f>IF('Marks Entry'!J45="","",'Marks Entry'!J45)</f>
        <v/>
      </c>
      <c r="K43" s="352" t="str">
        <f>IF('Marks Entry'!K45="","",'Marks Entry'!K45)</f>
        <v/>
      </c>
      <c r="L43" s="352" t="str">
        <f>IF('Marks Entry'!L45="","",'Marks Entry'!L45)</f>
        <v/>
      </c>
      <c r="M43" s="353" t="str">
        <f t="shared" si="27"/>
        <v/>
      </c>
      <c r="N43" s="374" t="str">
        <f t="shared" si="28"/>
        <v/>
      </c>
      <c r="O43" s="352" t="str">
        <f>IF('Marks Entry'!M45="","",'Marks Entry'!M45)</f>
        <v/>
      </c>
      <c r="P43" s="374" t="str">
        <f t="shared" si="29"/>
        <v/>
      </c>
      <c r="Q43" s="371" t="str">
        <f>IF(AND($B43="NSO",$E43="",O43=""),"",IF(AND('Marks Entry'!N45="AB"),"AB",IF(AND('Marks Entry'!N45="ML"),"RE",IF('Marks Entry'!N45="","",ROUNDUP('Marks Entry'!N45*30/100,0)))))</f>
        <v/>
      </c>
      <c r="R43" s="375" t="str">
        <f t="shared" si="30"/>
        <v/>
      </c>
      <c r="S43" s="357">
        <f t="shared" si="31"/>
        <v>0</v>
      </c>
      <c r="T43" s="357">
        <f t="shared" si="32"/>
        <v>0</v>
      </c>
      <c r="U43" s="358" t="str">
        <f t="shared" si="33"/>
        <v/>
      </c>
      <c r="V43" s="357" t="str">
        <f t="shared" si="34"/>
        <v/>
      </c>
      <c r="W43" s="357" t="str">
        <f t="shared" si="35"/>
        <v/>
      </c>
      <c r="X43" s="357" t="str">
        <f t="shared" si="36"/>
        <v/>
      </c>
      <c r="Y43" s="352" t="str">
        <f>IF('Marks Entry'!O45="","",'Marks Entry'!O45)</f>
        <v/>
      </c>
      <c r="Z43" s="352" t="str">
        <f>IF('Marks Entry'!P45="","",'Marks Entry'!P45)</f>
        <v/>
      </c>
      <c r="AA43" s="352" t="str">
        <f>IF('Marks Entry'!Q45="","",'Marks Entry'!Q45)</f>
        <v/>
      </c>
      <c r="AB43" s="353" t="str">
        <f t="shared" si="37"/>
        <v/>
      </c>
      <c r="AC43" s="374" t="str">
        <f t="shared" si="38"/>
        <v/>
      </c>
      <c r="AD43" s="352" t="str">
        <f>IF('Marks Entry'!R45="","",'Marks Entry'!R45)</f>
        <v/>
      </c>
      <c r="AE43" s="374" t="str">
        <f t="shared" si="39"/>
        <v/>
      </c>
      <c r="AF43" s="371" t="str">
        <f>IF(AND($B43="NSO",$E43=""),"",IF(AND('Marks Entry'!S45="AB"),"AB",IF(AND('Marks Entry'!S45="ML"),"RE",IF('Marks Entry'!S45="","",ROUNDUP('Marks Entry'!S45*30/100,0)))))</f>
        <v/>
      </c>
      <c r="AG43" s="375" t="str">
        <f t="shared" si="40"/>
        <v/>
      </c>
      <c r="AH43" s="357">
        <f t="shared" si="41"/>
        <v>0</v>
      </c>
      <c r="AI43" s="357">
        <f t="shared" si="42"/>
        <v>0</v>
      </c>
      <c r="AJ43" s="358" t="str">
        <f t="shared" si="43"/>
        <v/>
      </c>
      <c r="AK43" s="357" t="str">
        <f t="shared" si="44"/>
        <v/>
      </c>
      <c r="AL43" s="357" t="str">
        <f t="shared" si="45"/>
        <v/>
      </c>
      <c r="AM43" s="357" t="str">
        <f t="shared" si="46"/>
        <v/>
      </c>
      <c r="AN43" s="359" t="str">
        <f>IF('Marks Entry'!T45="","",'Marks Entry'!T45)</f>
        <v/>
      </c>
      <c r="AO43" s="352" t="str">
        <f>IF('Marks Entry'!V45="","",'Marks Entry'!V45)</f>
        <v/>
      </c>
      <c r="AP43" s="352" t="str">
        <f>IF('Marks Entry'!W45="","",'Marks Entry'!W45)</f>
        <v/>
      </c>
      <c r="AQ43" s="352" t="str">
        <f>IF('Marks Entry'!X45="","",'Marks Entry'!X45)</f>
        <v/>
      </c>
      <c r="AR43" s="353" t="str">
        <f t="shared" si="47"/>
        <v/>
      </c>
      <c r="AS43" s="374" t="str">
        <f t="shared" si="48"/>
        <v/>
      </c>
      <c r="AT43" s="352" t="str">
        <f>IF('Marks Entry'!Y45="","",'Marks Entry'!Y45)</f>
        <v/>
      </c>
      <c r="AU43" s="352" t="str">
        <f>IF('Marks Entry'!Z45="","",'Marks Entry'!Z45)</f>
        <v/>
      </c>
      <c r="AV43" s="352" t="str">
        <f t="shared" si="49"/>
        <v/>
      </c>
      <c r="AW43" s="374" t="str">
        <f t="shared" si="50"/>
        <v/>
      </c>
      <c r="AX43" s="371" t="str">
        <f>IF(AND($B43="NSO",$E43=""),"",IF(AND('Marks Entry'!AA45="AB",'Marks Entry'!AB45="AB"),"AB",IF(AND('Marks Entry'!AA45="ML",'Marks Entry'!AB45="ML"),"RE",IF('Marks Entry'!AA45="","",ROUNDUP(('Marks Entry'!AA45+'Marks Entry'!AB45)*30/100,0)))))</f>
        <v/>
      </c>
      <c r="AY43" s="375" t="str">
        <f t="shared" si="51"/>
        <v/>
      </c>
      <c r="AZ43" s="357">
        <f t="shared" si="52"/>
        <v>0</v>
      </c>
      <c r="BA43" s="357">
        <f t="shared" si="53"/>
        <v>0</v>
      </c>
      <c r="BB43" s="358" t="str">
        <f t="shared" si="54"/>
        <v/>
      </c>
      <c r="BC43" s="357" t="str">
        <f t="shared" si="55"/>
        <v/>
      </c>
      <c r="BD43" s="357" t="str">
        <f t="shared" si="56"/>
        <v/>
      </c>
      <c r="BE43" s="357" t="str">
        <f t="shared" si="57"/>
        <v/>
      </c>
      <c r="BF43" s="359" t="str">
        <f>IF('Marks Entry'!AC45="","",'Marks Entry'!AC45)</f>
        <v/>
      </c>
      <c r="BG43" s="352" t="str">
        <f>IF('Marks Entry'!AE45="","",'Marks Entry'!AE45)</f>
        <v/>
      </c>
      <c r="BH43" s="352" t="str">
        <f>IF('Marks Entry'!AF45="","",'Marks Entry'!AF45)</f>
        <v/>
      </c>
      <c r="BI43" s="352" t="str">
        <f>IF('Marks Entry'!AG45="","",'Marks Entry'!AG45)</f>
        <v/>
      </c>
      <c r="BJ43" s="353" t="str">
        <f t="shared" si="58"/>
        <v/>
      </c>
      <c r="BK43" s="374" t="str">
        <f t="shared" si="59"/>
        <v/>
      </c>
      <c r="BL43" s="352" t="str">
        <f>IF('Marks Entry'!AH45="","",'Marks Entry'!AH45)</f>
        <v/>
      </c>
      <c r="BM43" s="352" t="str">
        <f>IF('Marks Entry'!AI45="","",'Marks Entry'!AI45)</f>
        <v/>
      </c>
      <c r="BN43" s="352" t="str">
        <f t="shared" si="60"/>
        <v/>
      </c>
      <c r="BO43" s="374" t="str">
        <f t="shared" si="61"/>
        <v/>
      </c>
      <c r="BP43" s="371" t="str">
        <f>IF(AND($B43="NSO",$E43=""),"",IF(AND('Marks Entry'!AJ45="AB",'Marks Entry'!AK45="AB"),"AB",IF(AND('Marks Entry'!AJ45="ML",'Marks Entry'!AK45="ML"),"RE",IF('Marks Entry'!AJ45="","",ROUNDUP(('Marks Entry'!AJ45+'Marks Entry'!AK45)*30/100,0)))))</f>
        <v/>
      </c>
      <c r="BQ43" s="375" t="str">
        <f t="shared" si="62"/>
        <v/>
      </c>
      <c r="BR43" s="357">
        <f t="shared" si="63"/>
        <v>0</v>
      </c>
      <c r="BS43" s="357">
        <f t="shared" si="64"/>
        <v>0</v>
      </c>
      <c r="BT43" s="358" t="str">
        <f t="shared" si="65"/>
        <v/>
      </c>
      <c r="BU43" s="357" t="str">
        <f t="shared" si="66"/>
        <v/>
      </c>
      <c r="BV43" s="357" t="str">
        <f t="shared" si="67"/>
        <v/>
      </c>
      <c r="BW43" s="357" t="str">
        <f t="shared" si="68"/>
        <v/>
      </c>
      <c r="BX43" s="359" t="str">
        <f>IF('Marks Entry'!AL45="","",'Marks Entry'!AL45)</f>
        <v/>
      </c>
      <c r="BY43" s="352" t="str">
        <f>IF('Marks Entry'!AN45="","",'Marks Entry'!AN45)</f>
        <v/>
      </c>
      <c r="BZ43" s="352" t="str">
        <f>IF('Marks Entry'!AO45="","",'Marks Entry'!AO45)</f>
        <v/>
      </c>
      <c r="CA43" s="352" t="str">
        <f>IF('Marks Entry'!AP45="","",'Marks Entry'!AP45)</f>
        <v/>
      </c>
      <c r="CB43" s="353" t="str">
        <f t="shared" si="69"/>
        <v/>
      </c>
      <c r="CC43" s="374" t="str">
        <f t="shared" si="70"/>
        <v/>
      </c>
      <c r="CD43" s="352" t="str">
        <f>IF('Marks Entry'!AQ45="","",'Marks Entry'!AQ45)</f>
        <v/>
      </c>
      <c r="CE43" s="352" t="str">
        <f>IF('Marks Entry'!AR45="","",'Marks Entry'!AR45)</f>
        <v/>
      </c>
      <c r="CF43" s="352" t="str">
        <f t="shared" si="71"/>
        <v/>
      </c>
      <c r="CG43" s="374" t="str">
        <f t="shared" si="72"/>
        <v/>
      </c>
      <c r="CH43" s="371" t="str">
        <f>IF(AND($B43="NSO",$E43=""),"",IF(AND('Marks Entry'!AS45="AB",'Marks Entry'!AT45="AB"),"AB",IF(AND('Marks Entry'!AS45="ML",'Marks Entry'!AT45="ML"),"RE",IF('Marks Entry'!AS45="","",ROUNDUP(('Marks Entry'!AS45+'Marks Entry'!AT45)*30/100,0)))))</f>
        <v/>
      </c>
      <c r="CI43" s="375" t="str">
        <f t="shared" si="73"/>
        <v/>
      </c>
      <c r="CJ43" s="357">
        <f t="shared" si="74"/>
        <v>0</v>
      </c>
      <c r="CK43" s="357">
        <f t="shared" si="75"/>
        <v>0</v>
      </c>
      <c r="CL43" s="358" t="str">
        <f t="shared" si="76"/>
        <v/>
      </c>
      <c r="CM43" s="357" t="str">
        <f t="shared" si="77"/>
        <v/>
      </c>
      <c r="CN43" s="357" t="str">
        <f t="shared" si="78"/>
        <v/>
      </c>
      <c r="CO43" s="357" t="str">
        <f t="shared" si="79"/>
        <v/>
      </c>
      <c r="CP43" s="359" t="str">
        <f>IF('Marks Entry'!AU45="","",'Marks Entry'!AU45)</f>
        <v/>
      </c>
      <c r="CQ43" s="352" t="str">
        <f>IF('Marks Entry'!AW45="","",'Marks Entry'!AW45)</f>
        <v/>
      </c>
      <c r="CR43" s="352" t="str">
        <f>IF('Marks Entry'!AX45="","",'Marks Entry'!AX45)</f>
        <v/>
      </c>
      <c r="CS43" s="352" t="str">
        <f>IF('Marks Entry'!AY45="","",'Marks Entry'!AY45)</f>
        <v/>
      </c>
      <c r="CT43" s="353" t="str">
        <f t="shared" si="80"/>
        <v/>
      </c>
      <c r="CU43" s="374" t="str">
        <f t="shared" si="81"/>
        <v/>
      </c>
      <c r="CV43" s="352" t="str">
        <f>IF('Marks Entry'!AZ45="","",'Marks Entry'!AZ45)</f>
        <v/>
      </c>
      <c r="CW43" s="352" t="str">
        <f>IF('Marks Entry'!BA45="","",'Marks Entry'!BA45)</f>
        <v/>
      </c>
      <c r="CX43" s="352" t="str">
        <f t="shared" si="82"/>
        <v/>
      </c>
      <c r="CY43" s="374" t="str">
        <f t="shared" si="83"/>
        <v/>
      </c>
      <c r="CZ43" s="371" t="str">
        <f>IF(AND($B43="NSO",$E43=""),"",IF(AND('Marks Entry'!BB45="AB",'Marks Entry'!BC45="AB"),"AB",IF(AND('Marks Entry'!BB45="ML",'Marks Entry'!BC45="ML"),"RE",IF('Marks Entry'!BB45="","",ROUNDUP(('Marks Entry'!BB45+'Marks Entry'!BC45)*30/100,0)))))</f>
        <v/>
      </c>
      <c r="DA43" s="375" t="str">
        <f t="shared" si="84"/>
        <v/>
      </c>
      <c r="DB43" s="357">
        <f t="shared" si="85"/>
        <v>0</v>
      </c>
      <c r="DC43" s="357">
        <f t="shared" si="86"/>
        <v>0</v>
      </c>
      <c r="DD43" s="358" t="str">
        <f t="shared" si="87"/>
        <v/>
      </c>
      <c r="DE43" s="357" t="str">
        <f t="shared" si="88"/>
        <v/>
      </c>
      <c r="DF43" s="357" t="str">
        <f t="shared" si="89"/>
        <v/>
      </c>
      <c r="DG43" s="357" t="str">
        <f t="shared" si="90"/>
        <v/>
      </c>
      <c r="DH43" s="357">
        <f t="shared" si="91"/>
        <v>0</v>
      </c>
      <c r="DI43" s="376" t="str">
        <f t="shared" si="92"/>
        <v/>
      </c>
      <c r="DJ43" s="376" t="str">
        <f t="shared" si="93"/>
        <v/>
      </c>
      <c r="DK43" s="376" t="str">
        <f t="shared" si="94"/>
        <v/>
      </c>
      <c r="DL43" s="376" t="str">
        <f t="shared" si="95"/>
        <v/>
      </c>
      <c r="DM43" s="376" t="str">
        <f t="shared" si="96"/>
        <v/>
      </c>
      <c r="DN43" s="376" t="str">
        <f t="shared" si="97"/>
        <v/>
      </c>
      <c r="DO43" s="361">
        <f t="shared" si="98"/>
        <v>0</v>
      </c>
      <c r="DP43" s="361">
        <f t="shared" si="99"/>
        <v>0</v>
      </c>
      <c r="DQ43" s="361">
        <f t="shared" si="100"/>
        <v>0</v>
      </c>
      <c r="DR43" s="361">
        <f t="shared" si="101"/>
        <v>0</v>
      </c>
      <c r="DS43" s="361">
        <f t="shared" si="102"/>
        <v>0</v>
      </c>
      <c r="DT43" s="377" t="str">
        <f t="shared" si="103"/>
        <v/>
      </c>
      <c r="DU43" s="480" t="str">
        <f>IF('Marks Entry'!BD45="","",'Marks Entry'!BD45)</f>
        <v/>
      </c>
      <c r="DV43" s="480" t="str">
        <f>IF('Marks Entry'!BE45="","",'Marks Entry'!BE45)</f>
        <v/>
      </c>
      <c r="DW43" s="480" t="str">
        <f>IF('Marks Entry'!BF45="","",'Marks Entry'!BF45)</f>
        <v/>
      </c>
      <c r="DX43" s="378" t="str">
        <f t="shared" si="104"/>
        <v/>
      </c>
      <c r="DY43" s="352" t="str">
        <f t="shared" si="105"/>
        <v/>
      </c>
      <c r="DZ43" s="379" t="str">
        <f t="shared" si="106"/>
        <v/>
      </c>
      <c r="EA43" s="352" t="str">
        <f t="shared" si="107"/>
        <v/>
      </c>
      <c r="EB43" s="379" t="str">
        <f t="shared" si="108"/>
        <v/>
      </c>
      <c r="EC43" s="352" t="str">
        <f t="shared" si="109"/>
        <v/>
      </c>
      <c r="ED43" s="352" t="str">
        <f t="shared" si="110"/>
        <v/>
      </c>
      <c r="EE43" s="352" t="str">
        <f t="shared" si="111"/>
        <v/>
      </c>
      <c r="EF43" s="380" t="str">
        <f t="shared" si="112"/>
        <v/>
      </c>
      <c r="EG43" s="379" t="str">
        <f t="shared" si="113"/>
        <v/>
      </c>
      <c r="EH43" s="352" t="str">
        <f t="shared" si="114"/>
        <v/>
      </c>
      <c r="EI43" s="352" t="str">
        <f t="shared" si="115"/>
        <v/>
      </c>
      <c r="EJ43" s="352" t="str">
        <f t="shared" si="116"/>
        <v/>
      </c>
      <c r="EK43" s="352" t="str">
        <f t="shared" si="117"/>
        <v/>
      </c>
      <c r="EL43" s="379" t="str">
        <f t="shared" si="118"/>
        <v/>
      </c>
      <c r="EM43" s="352" t="str">
        <f t="shared" si="119"/>
        <v/>
      </c>
      <c r="EN43" s="352" t="str">
        <f t="shared" si="120"/>
        <v/>
      </c>
      <c r="EO43" s="352" t="str">
        <f t="shared" si="121"/>
        <v/>
      </c>
      <c r="EP43" s="352" t="str">
        <f t="shared" si="122"/>
        <v/>
      </c>
      <c r="EQ43" s="379" t="str">
        <f t="shared" si="123"/>
        <v/>
      </c>
      <c r="ER43" s="352" t="str">
        <f t="shared" si="124"/>
        <v/>
      </c>
      <c r="ES43" s="352" t="str">
        <f t="shared" si="125"/>
        <v/>
      </c>
      <c r="ET43" s="352" t="str">
        <f t="shared" si="126"/>
        <v/>
      </c>
      <c r="EU43" s="352" t="str">
        <f t="shared" si="127"/>
        <v/>
      </c>
      <c r="EV43" s="379" t="str">
        <f t="shared" si="128"/>
        <v/>
      </c>
      <c r="EW43" s="379" t="str">
        <f t="shared" si="129"/>
        <v/>
      </c>
      <c r="EX43" s="381" t="str">
        <f>IF('Student DATA Entry'!I40="","",'Student DATA Entry'!I40)</f>
        <v/>
      </c>
      <c r="EY43" s="382" t="str">
        <f>IF('Student DATA Entry'!J40="","",'Student DATA Entry'!J40)</f>
        <v/>
      </c>
      <c r="EZ43" s="368" t="str">
        <f t="shared" si="130"/>
        <v xml:space="preserve">      </v>
      </c>
      <c r="FA43" s="368" t="str">
        <f t="shared" si="131"/>
        <v xml:space="preserve">      </v>
      </c>
      <c r="FB43" s="368" t="str">
        <f t="shared" si="132"/>
        <v xml:space="preserve">      </v>
      </c>
      <c r="FC43" s="368" t="str">
        <f t="shared" si="133"/>
        <v xml:space="preserve">              </v>
      </c>
      <c r="FD43" s="368" t="str">
        <f t="shared" si="134"/>
        <v xml:space="preserve"> </v>
      </c>
      <c r="FE43" s="479" t="str">
        <f t="shared" si="135"/>
        <v/>
      </c>
      <c r="FF43" s="384" t="str">
        <f t="shared" si="136"/>
        <v/>
      </c>
      <c r="FG43" s="481" t="str">
        <f t="shared" si="137"/>
        <v/>
      </c>
      <c r="FH43" s="386" t="str">
        <f t="shared" si="138"/>
        <v/>
      </c>
      <c r="FI43" s="364" t="str">
        <f t="shared" si="139"/>
        <v/>
      </c>
      <c r="FJ43" s="141"/>
    </row>
    <row r="44" spans="1:166" s="140" customFormat="1" ht="15.6" customHeight="1">
      <c r="A44" s="369">
        <v>39</v>
      </c>
      <c r="B44" s="370" t="str">
        <f>IF('Marks Entry'!B46="","",VALUE('Marks Entry'!B46))</f>
        <v/>
      </c>
      <c r="C44" s="371" t="str">
        <f>IF('Marks Entry'!C46="","",'Marks Entry'!C46)</f>
        <v/>
      </c>
      <c r="D44" s="372" t="str">
        <f>IF('Marks Entry'!D46="","",'Marks Entry'!D46)</f>
        <v/>
      </c>
      <c r="E44" s="373" t="str">
        <f>IF('Marks Entry'!E46="","",'Marks Entry'!E46)</f>
        <v/>
      </c>
      <c r="F44" s="373" t="str">
        <f>IF('Marks Entry'!F46="","",'Marks Entry'!F46)</f>
        <v/>
      </c>
      <c r="G44" s="373" t="str">
        <f>IF('Marks Entry'!G46="","",'Marks Entry'!G46)</f>
        <v/>
      </c>
      <c r="H44" s="352" t="str">
        <f>IF('Marks Entry'!H46="","",'Marks Entry'!H46)</f>
        <v/>
      </c>
      <c r="I44" s="352" t="str">
        <f>IF('Marks Entry'!I46="","",'Marks Entry'!I46)</f>
        <v/>
      </c>
      <c r="J44" s="352" t="str">
        <f>IF('Marks Entry'!J46="","",'Marks Entry'!J46)</f>
        <v/>
      </c>
      <c r="K44" s="352" t="str">
        <f>IF('Marks Entry'!K46="","",'Marks Entry'!K46)</f>
        <v/>
      </c>
      <c r="L44" s="352" t="str">
        <f>IF('Marks Entry'!L46="","",'Marks Entry'!L46)</f>
        <v/>
      </c>
      <c r="M44" s="353" t="str">
        <f t="shared" si="27"/>
        <v/>
      </c>
      <c r="N44" s="374" t="str">
        <f t="shared" si="28"/>
        <v/>
      </c>
      <c r="O44" s="352" t="str">
        <f>IF('Marks Entry'!M46="","",'Marks Entry'!M46)</f>
        <v/>
      </c>
      <c r="P44" s="374" t="str">
        <f t="shared" si="29"/>
        <v/>
      </c>
      <c r="Q44" s="371" t="str">
        <f>IF(AND($B44="NSO",$E44="",O44=""),"",IF(AND('Marks Entry'!N46="AB"),"AB",IF(AND('Marks Entry'!N46="ML"),"RE",IF('Marks Entry'!N46="","",ROUNDUP('Marks Entry'!N46*30/100,0)))))</f>
        <v/>
      </c>
      <c r="R44" s="375" t="str">
        <f t="shared" si="30"/>
        <v/>
      </c>
      <c r="S44" s="357">
        <f t="shared" si="31"/>
        <v>0</v>
      </c>
      <c r="T44" s="357">
        <f t="shared" si="32"/>
        <v>0</v>
      </c>
      <c r="U44" s="358" t="str">
        <f t="shared" si="33"/>
        <v/>
      </c>
      <c r="V44" s="357" t="str">
        <f t="shared" si="34"/>
        <v/>
      </c>
      <c r="W44" s="357" t="str">
        <f t="shared" si="35"/>
        <v/>
      </c>
      <c r="X44" s="357" t="str">
        <f t="shared" si="36"/>
        <v/>
      </c>
      <c r="Y44" s="352" t="str">
        <f>IF('Marks Entry'!O46="","",'Marks Entry'!O46)</f>
        <v/>
      </c>
      <c r="Z44" s="352" t="str">
        <f>IF('Marks Entry'!P46="","",'Marks Entry'!P46)</f>
        <v/>
      </c>
      <c r="AA44" s="352" t="str">
        <f>IF('Marks Entry'!Q46="","",'Marks Entry'!Q46)</f>
        <v/>
      </c>
      <c r="AB44" s="353" t="str">
        <f t="shared" si="37"/>
        <v/>
      </c>
      <c r="AC44" s="374" t="str">
        <f t="shared" si="38"/>
        <v/>
      </c>
      <c r="AD44" s="352" t="str">
        <f>IF('Marks Entry'!R46="","",'Marks Entry'!R46)</f>
        <v/>
      </c>
      <c r="AE44" s="374" t="str">
        <f t="shared" si="39"/>
        <v/>
      </c>
      <c r="AF44" s="371" t="str">
        <f>IF(AND($B44="NSO",$E44=""),"",IF(AND('Marks Entry'!S46="AB"),"AB",IF(AND('Marks Entry'!S46="ML"),"RE",IF('Marks Entry'!S46="","",ROUNDUP('Marks Entry'!S46*30/100,0)))))</f>
        <v/>
      </c>
      <c r="AG44" s="375" t="str">
        <f t="shared" si="40"/>
        <v/>
      </c>
      <c r="AH44" s="357">
        <f t="shared" si="41"/>
        <v>0</v>
      </c>
      <c r="AI44" s="357">
        <f t="shared" si="42"/>
        <v>0</v>
      </c>
      <c r="AJ44" s="358" t="str">
        <f t="shared" si="43"/>
        <v/>
      </c>
      <c r="AK44" s="357" t="str">
        <f t="shared" si="44"/>
        <v/>
      </c>
      <c r="AL44" s="357" t="str">
        <f t="shared" si="45"/>
        <v/>
      </c>
      <c r="AM44" s="357" t="str">
        <f t="shared" si="46"/>
        <v/>
      </c>
      <c r="AN44" s="359" t="str">
        <f>IF('Marks Entry'!T46="","",'Marks Entry'!T46)</f>
        <v/>
      </c>
      <c r="AO44" s="352" t="str">
        <f>IF('Marks Entry'!V46="","",'Marks Entry'!V46)</f>
        <v/>
      </c>
      <c r="AP44" s="352" t="str">
        <f>IF('Marks Entry'!W46="","",'Marks Entry'!W46)</f>
        <v/>
      </c>
      <c r="AQ44" s="352" t="str">
        <f>IF('Marks Entry'!X46="","",'Marks Entry'!X46)</f>
        <v/>
      </c>
      <c r="AR44" s="353" t="str">
        <f t="shared" si="47"/>
        <v/>
      </c>
      <c r="AS44" s="374" t="str">
        <f t="shared" si="48"/>
        <v/>
      </c>
      <c r="AT44" s="352" t="str">
        <f>IF('Marks Entry'!Y46="","",'Marks Entry'!Y46)</f>
        <v/>
      </c>
      <c r="AU44" s="352" t="str">
        <f>IF('Marks Entry'!Z46="","",'Marks Entry'!Z46)</f>
        <v/>
      </c>
      <c r="AV44" s="352" t="str">
        <f t="shared" si="49"/>
        <v/>
      </c>
      <c r="AW44" s="374" t="str">
        <f t="shared" si="50"/>
        <v/>
      </c>
      <c r="AX44" s="371" t="str">
        <f>IF(AND($B44="NSO",$E44=""),"",IF(AND('Marks Entry'!AA46="AB",'Marks Entry'!AB46="AB"),"AB",IF(AND('Marks Entry'!AA46="ML",'Marks Entry'!AB46="ML"),"RE",IF('Marks Entry'!AA46="","",ROUNDUP(('Marks Entry'!AA46+'Marks Entry'!AB46)*30/100,0)))))</f>
        <v/>
      </c>
      <c r="AY44" s="375" t="str">
        <f t="shared" si="51"/>
        <v/>
      </c>
      <c r="AZ44" s="357">
        <f t="shared" si="52"/>
        <v>0</v>
      </c>
      <c r="BA44" s="357">
        <f t="shared" si="53"/>
        <v>0</v>
      </c>
      <c r="BB44" s="358" t="str">
        <f t="shared" si="54"/>
        <v/>
      </c>
      <c r="BC44" s="357" t="str">
        <f t="shared" si="55"/>
        <v/>
      </c>
      <c r="BD44" s="357" t="str">
        <f t="shared" si="56"/>
        <v/>
      </c>
      <c r="BE44" s="357" t="str">
        <f t="shared" si="57"/>
        <v/>
      </c>
      <c r="BF44" s="359" t="str">
        <f>IF('Marks Entry'!AC46="","",'Marks Entry'!AC46)</f>
        <v/>
      </c>
      <c r="BG44" s="352" t="str">
        <f>IF('Marks Entry'!AE46="","",'Marks Entry'!AE46)</f>
        <v/>
      </c>
      <c r="BH44" s="352" t="str">
        <f>IF('Marks Entry'!AF46="","",'Marks Entry'!AF46)</f>
        <v/>
      </c>
      <c r="BI44" s="352" t="str">
        <f>IF('Marks Entry'!AG46="","",'Marks Entry'!AG46)</f>
        <v/>
      </c>
      <c r="BJ44" s="353" t="str">
        <f t="shared" si="58"/>
        <v/>
      </c>
      <c r="BK44" s="374" t="str">
        <f t="shared" si="59"/>
        <v/>
      </c>
      <c r="BL44" s="352" t="str">
        <f>IF('Marks Entry'!AH46="","",'Marks Entry'!AH46)</f>
        <v/>
      </c>
      <c r="BM44" s="352" t="str">
        <f>IF('Marks Entry'!AI46="","",'Marks Entry'!AI46)</f>
        <v/>
      </c>
      <c r="BN44" s="352" t="str">
        <f t="shared" si="60"/>
        <v/>
      </c>
      <c r="BO44" s="374" t="str">
        <f t="shared" si="61"/>
        <v/>
      </c>
      <c r="BP44" s="371" t="str">
        <f>IF(AND($B44="NSO",$E44=""),"",IF(AND('Marks Entry'!AJ46="AB",'Marks Entry'!AK46="AB"),"AB",IF(AND('Marks Entry'!AJ46="ML",'Marks Entry'!AK46="ML"),"RE",IF('Marks Entry'!AJ46="","",ROUNDUP(('Marks Entry'!AJ46+'Marks Entry'!AK46)*30/100,0)))))</f>
        <v/>
      </c>
      <c r="BQ44" s="375" t="str">
        <f t="shared" si="62"/>
        <v/>
      </c>
      <c r="BR44" s="357">
        <f t="shared" si="63"/>
        <v>0</v>
      </c>
      <c r="BS44" s="357">
        <f t="shared" si="64"/>
        <v>0</v>
      </c>
      <c r="BT44" s="358" t="str">
        <f t="shared" si="65"/>
        <v/>
      </c>
      <c r="BU44" s="357" t="str">
        <f t="shared" si="66"/>
        <v/>
      </c>
      <c r="BV44" s="357" t="str">
        <f t="shared" si="67"/>
        <v/>
      </c>
      <c r="BW44" s="357" t="str">
        <f t="shared" si="68"/>
        <v/>
      </c>
      <c r="BX44" s="359" t="str">
        <f>IF('Marks Entry'!AL46="","",'Marks Entry'!AL46)</f>
        <v/>
      </c>
      <c r="BY44" s="352" t="str">
        <f>IF('Marks Entry'!AN46="","",'Marks Entry'!AN46)</f>
        <v/>
      </c>
      <c r="BZ44" s="352" t="str">
        <f>IF('Marks Entry'!AO46="","",'Marks Entry'!AO46)</f>
        <v/>
      </c>
      <c r="CA44" s="352" t="str">
        <f>IF('Marks Entry'!AP46="","",'Marks Entry'!AP46)</f>
        <v/>
      </c>
      <c r="CB44" s="353" t="str">
        <f t="shared" si="69"/>
        <v/>
      </c>
      <c r="CC44" s="374" t="str">
        <f t="shared" si="70"/>
        <v/>
      </c>
      <c r="CD44" s="352" t="str">
        <f>IF('Marks Entry'!AQ46="","",'Marks Entry'!AQ46)</f>
        <v/>
      </c>
      <c r="CE44" s="352" t="str">
        <f>IF('Marks Entry'!AR46="","",'Marks Entry'!AR46)</f>
        <v/>
      </c>
      <c r="CF44" s="352" t="str">
        <f t="shared" si="71"/>
        <v/>
      </c>
      <c r="CG44" s="374" t="str">
        <f t="shared" si="72"/>
        <v/>
      </c>
      <c r="CH44" s="371" t="str">
        <f>IF(AND($B44="NSO",$E44=""),"",IF(AND('Marks Entry'!AS46="AB",'Marks Entry'!AT46="AB"),"AB",IF(AND('Marks Entry'!AS46="ML",'Marks Entry'!AT46="ML"),"RE",IF('Marks Entry'!AS46="","",ROUNDUP(('Marks Entry'!AS46+'Marks Entry'!AT46)*30/100,0)))))</f>
        <v/>
      </c>
      <c r="CI44" s="375" t="str">
        <f t="shared" si="73"/>
        <v/>
      </c>
      <c r="CJ44" s="357">
        <f t="shared" si="74"/>
        <v>0</v>
      </c>
      <c r="CK44" s="357">
        <f t="shared" si="75"/>
        <v>0</v>
      </c>
      <c r="CL44" s="358" t="str">
        <f t="shared" si="76"/>
        <v/>
      </c>
      <c r="CM44" s="357" t="str">
        <f t="shared" si="77"/>
        <v/>
      </c>
      <c r="CN44" s="357" t="str">
        <f t="shared" si="78"/>
        <v/>
      </c>
      <c r="CO44" s="357" t="str">
        <f t="shared" si="79"/>
        <v/>
      </c>
      <c r="CP44" s="359" t="str">
        <f>IF('Marks Entry'!AU46="","",'Marks Entry'!AU46)</f>
        <v/>
      </c>
      <c r="CQ44" s="352" t="str">
        <f>IF('Marks Entry'!AW46="","",'Marks Entry'!AW46)</f>
        <v/>
      </c>
      <c r="CR44" s="352" t="str">
        <f>IF('Marks Entry'!AX46="","",'Marks Entry'!AX46)</f>
        <v/>
      </c>
      <c r="CS44" s="352" t="str">
        <f>IF('Marks Entry'!AY46="","",'Marks Entry'!AY46)</f>
        <v/>
      </c>
      <c r="CT44" s="353" t="str">
        <f t="shared" si="80"/>
        <v/>
      </c>
      <c r="CU44" s="374" t="str">
        <f t="shared" si="81"/>
        <v/>
      </c>
      <c r="CV44" s="352" t="str">
        <f>IF('Marks Entry'!AZ46="","",'Marks Entry'!AZ46)</f>
        <v/>
      </c>
      <c r="CW44" s="352" t="str">
        <f>IF('Marks Entry'!BA46="","",'Marks Entry'!BA46)</f>
        <v/>
      </c>
      <c r="CX44" s="352" t="str">
        <f t="shared" si="82"/>
        <v/>
      </c>
      <c r="CY44" s="374" t="str">
        <f t="shared" si="83"/>
        <v/>
      </c>
      <c r="CZ44" s="371" t="str">
        <f>IF(AND($B44="NSO",$E44=""),"",IF(AND('Marks Entry'!BB46="AB",'Marks Entry'!BC46="AB"),"AB",IF(AND('Marks Entry'!BB46="ML",'Marks Entry'!BC46="ML"),"RE",IF('Marks Entry'!BB46="","",ROUNDUP(('Marks Entry'!BB46+'Marks Entry'!BC46)*30/100,0)))))</f>
        <v/>
      </c>
      <c r="DA44" s="375" t="str">
        <f t="shared" si="84"/>
        <v/>
      </c>
      <c r="DB44" s="357">
        <f t="shared" si="85"/>
        <v>0</v>
      </c>
      <c r="DC44" s="357">
        <f t="shared" si="86"/>
        <v>0</v>
      </c>
      <c r="DD44" s="358" t="str">
        <f t="shared" si="87"/>
        <v/>
      </c>
      <c r="DE44" s="357" t="str">
        <f t="shared" si="88"/>
        <v/>
      </c>
      <c r="DF44" s="357" t="str">
        <f t="shared" si="89"/>
        <v/>
      </c>
      <c r="DG44" s="357" t="str">
        <f t="shared" si="90"/>
        <v/>
      </c>
      <c r="DH44" s="357">
        <f t="shared" si="91"/>
        <v>0</v>
      </c>
      <c r="DI44" s="376" t="str">
        <f t="shared" si="92"/>
        <v/>
      </c>
      <c r="DJ44" s="376" t="str">
        <f t="shared" si="93"/>
        <v/>
      </c>
      <c r="DK44" s="376" t="str">
        <f t="shared" si="94"/>
        <v/>
      </c>
      <c r="DL44" s="376" t="str">
        <f t="shared" si="95"/>
        <v/>
      </c>
      <c r="DM44" s="376" t="str">
        <f t="shared" si="96"/>
        <v/>
      </c>
      <c r="DN44" s="376" t="str">
        <f t="shared" si="97"/>
        <v/>
      </c>
      <c r="DO44" s="361">
        <f t="shared" si="98"/>
        <v>0</v>
      </c>
      <c r="DP44" s="361">
        <f t="shared" si="99"/>
        <v>0</v>
      </c>
      <c r="DQ44" s="361">
        <f t="shared" si="100"/>
        <v>0</v>
      </c>
      <c r="DR44" s="361">
        <f t="shared" si="101"/>
        <v>0</v>
      </c>
      <c r="DS44" s="361">
        <f t="shared" si="102"/>
        <v>0</v>
      </c>
      <c r="DT44" s="377" t="str">
        <f t="shared" si="103"/>
        <v/>
      </c>
      <c r="DU44" s="480" t="str">
        <f>IF('Marks Entry'!BD46="","",'Marks Entry'!BD46)</f>
        <v/>
      </c>
      <c r="DV44" s="480" t="str">
        <f>IF('Marks Entry'!BE46="","",'Marks Entry'!BE46)</f>
        <v/>
      </c>
      <c r="DW44" s="480" t="str">
        <f>IF('Marks Entry'!BF46="","",'Marks Entry'!BF46)</f>
        <v/>
      </c>
      <c r="DX44" s="378" t="str">
        <f t="shared" si="104"/>
        <v/>
      </c>
      <c r="DY44" s="352" t="str">
        <f t="shared" si="105"/>
        <v/>
      </c>
      <c r="DZ44" s="379" t="str">
        <f t="shared" si="106"/>
        <v/>
      </c>
      <c r="EA44" s="352" t="str">
        <f t="shared" si="107"/>
        <v/>
      </c>
      <c r="EB44" s="379" t="str">
        <f t="shared" si="108"/>
        <v/>
      </c>
      <c r="EC44" s="352" t="str">
        <f t="shared" si="109"/>
        <v/>
      </c>
      <c r="ED44" s="352" t="str">
        <f t="shared" si="110"/>
        <v/>
      </c>
      <c r="EE44" s="352" t="str">
        <f t="shared" si="111"/>
        <v/>
      </c>
      <c r="EF44" s="380" t="str">
        <f t="shared" si="112"/>
        <v/>
      </c>
      <c r="EG44" s="379" t="str">
        <f t="shared" si="113"/>
        <v/>
      </c>
      <c r="EH44" s="352" t="str">
        <f t="shared" si="114"/>
        <v/>
      </c>
      <c r="EI44" s="352" t="str">
        <f t="shared" si="115"/>
        <v/>
      </c>
      <c r="EJ44" s="352" t="str">
        <f t="shared" si="116"/>
        <v/>
      </c>
      <c r="EK44" s="352" t="str">
        <f t="shared" si="117"/>
        <v/>
      </c>
      <c r="EL44" s="379" t="str">
        <f t="shared" si="118"/>
        <v/>
      </c>
      <c r="EM44" s="352" t="str">
        <f t="shared" si="119"/>
        <v/>
      </c>
      <c r="EN44" s="352" t="str">
        <f t="shared" si="120"/>
        <v/>
      </c>
      <c r="EO44" s="352" t="str">
        <f t="shared" si="121"/>
        <v/>
      </c>
      <c r="EP44" s="352" t="str">
        <f t="shared" si="122"/>
        <v/>
      </c>
      <c r="EQ44" s="379" t="str">
        <f t="shared" si="123"/>
        <v/>
      </c>
      <c r="ER44" s="352" t="str">
        <f t="shared" si="124"/>
        <v/>
      </c>
      <c r="ES44" s="352" t="str">
        <f t="shared" si="125"/>
        <v/>
      </c>
      <c r="ET44" s="352" t="str">
        <f t="shared" si="126"/>
        <v/>
      </c>
      <c r="EU44" s="352" t="str">
        <f t="shared" si="127"/>
        <v/>
      </c>
      <c r="EV44" s="379" t="str">
        <f t="shared" si="128"/>
        <v/>
      </c>
      <c r="EW44" s="379" t="str">
        <f t="shared" si="129"/>
        <v/>
      </c>
      <c r="EX44" s="381" t="str">
        <f>IF('Student DATA Entry'!I41="","",'Student DATA Entry'!I41)</f>
        <v/>
      </c>
      <c r="EY44" s="382" t="str">
        <f>IF('Student DATA Entry'!J41="","",'Student DATA Entry'!J41)</f>
        <v/>
      </c>
      <c r="EZ44" s="368" t="str">
        <f t="shared" si="130"/>
        <v xml:space="preserve">      </v>
      </c>
      <c r="FA44" s="368" t="str">
        <f t="shared" si="131"/>
        <v xml:space="preserve">      </v>
      </c>
      <c r="FB44" s="368" t="str">
        <f t="shared" si="132"/>
        <v xml:space="preserve">      </v>
      </c>
      <c r="FC44" s="368" t="str">
        <f t="shared" si="133"/>
        <v xml:space="preserve">              </v>
      </c>
      <c r="FD44" s="368" t="str">
        <f t="shared" si="134"/>
        <v xml:space="preserve"> </v>
      </c>
      <c r="FE44" s="479" t="str">
        <f t="shared" si="135"/>
        <v/>
      </c>
      <c r="FF44" s="384" t="str">
        <f t="shared" si="136"/>
        <v/>
      </c>
      <c r="FG44" s="481" t="str">
        <f t="shared" si="137"/>
        <v/>
      </c>
      <c r="FH44" s="386" t="str">
        <f t="shared" si="138"/>
        <v/>
      </c>
      <c r="FI44" s="364" t="str">
        <f t="shared" si="139"/>
        <v/>
      </c>
      <c r="FJ44" s="141"/>
    </row>
    <row r="45" spans="1:166" s="140" customFormat="1" ht="15.6" customHeight="1">
      <c r="A45" s="369">
        <v>40</v>
      </c>
      <c r="B45" s="370" t="str">
        <f>IF('Marks Entry'!B47="","",VALUE('Marks Entry'!B47))</f>
        <v/>
      </c>
      <c r="C45" s="371" t="str">
        <f>IF('Marks Entry'!C47="","",'Marks Entry'!C47)</f>
        <v/>
      </c>
      <c r="D45" s="372" t="str">
        <f>IF('Marks Entry'!D47="","",'Marks Entry'!D47)</f>
        <v/>
      </c>
      <c r="E45" s="373" t="str">
        <f>IF('Marks Entry'!E47="","",'Marks Entry'!E47)</f>
        <v/>
      </c>
      <c r="F45" s="373" t="str">
        <f>IF('Marks Entry'!F47="","",'Marks Entry'!F47)</f>
        <v/>
      </c>
      <c r="G45" s="373" t="str">
        <f>IF('Marks Entry'!G47="","",'Marks Entry'!G47)</f>
        <v/>
      </c>
      <c r="H45" s="352" t="str">
        <f>IF('Marks Entry'!H47="","",'Marks Entry'!H47)</f>
        <v/>
      </c>
      <c r="I45" s="352" t="str">
        <f>IF('Marks Entry'!I47="","",'Marks Entry'!I47)</f>
        <v/>
      </c>
      <c r="J45" s="352" t="str">
        <f>IF('Marks Entry'!J47="","",'Marks Entry'!J47)</f>
        <v/>
      </c>
      <c r="K45" s="352" t="str">
        <f>IF('Marks Entry'!K47="","",'Marks Entry'!K47)</f>
        <v/>
      </c>
      <c r="L45" s="352" t="str">
        <f>IF('Marks Entry'!L47="","",'Marks Entry'!L47)</f>
        <v/>
      </c>
      <c r="M45" s="353" t="str">
        <f t="shared" si="27"/>
        <v/>
      </c>
      <c r="N45" s="374" t="str">
        <f t="shared" si="28"/>
        <v/>
      </c>
      <c r="O45" s="352" t="str">
        <f>IF('Marks Entry'!M47="","",'Marks Entry'!M47)</f>
        <v/>
      </c>
      <c r="P45" s="374" t="str">
        <f t="shared" si="29"/>
        <v/>
      </c>
      <c r="Q45" s="371" t="str">
        <f>IF(AND($B45="NSO",$E45="",O45=""),"",IF(AND('Marks Entry'!N47="AB"),"AB",IF(AND('Marks Entry'!N47="ML"),"RE",IF('Marks Entry'!N47="","",ROUNDUP('Marks Entry'!N47*30/100,0)))))</f>
        <v/>
      </c>
      <c r="R45" s="375" t="str">
        <f t="shared" si="30"/>
        <v/>
      </c>
      <c r="S45" s="357">
        <f t="shared" si="31"/>
        <v>0</v>
      </c>
      <c r="T45" s="357">
        <f t="shared" si="32"/>
        <v>0</v>
      </c>
      <c r="U45" s="358" t="str">
        <f t="shared" si="33"/>
        <v/>
      </c>
      <c r="V45" s="357" t="str">
        <f t="shared" si="34"/>
        <v/>
      </c>
      <c r="W45" s="357" t="str">
        <f t="shared" si="35"/>
        <v/>
      </c>
      <c r="X45" s="357" t="str">
        <f t="shared" si="36"/>
        <v/>
      </c>
      <c r="Y45" s="352" t="str">
        <f>IF('Marks Entry'!O47="","",'Marks Entry'!O47)</f>
        <v/>
      </c>
      <c r="Z45" s="352" t="str">
        <f>IF('Marks Entry'!P47="","",'Marks Entry'!P47)</f>
        <v/>
      </c>
      <c r="AA45" s="352" t="str">
        <f>IF('Marks Entry'!Q47="","",'Marks Entry'!Q47)</f>
        <v/>
      </c>
      <c r="AB45" s="353" t="str">
        <f t="shared" si="37"/>
        <v/>
      </c>
      <c r="AC45" s="374" t="str">
        <f t="shared" si="38"/>
        <v/>
      </c>
      <c r="AD45" s="352" t="str">
        <f>IF('Marks Entry'!R47="","",'Marks Entry'!R47)</f>
        <v/>
      </c>
      <c r="AE45" s="374" t="str">
        <f t="shared" si="39"/>
        <v/>
      </c>
      <c r="AF45" s="371" t="str">
        <f>IF(AND($B45="NSO",$E45=""),"",IF(AND('Marks Entry'!S47="AB"),"AB",IF(AND('Marks Entry'!S47="ML"),"RE",IF('Marks Entry'!S47="","",ROUNDUP('Marks Entry'!S47*30/100,0)))))</f>
        <v/>
      </c>
      <c r="AG45" s="375" t="str">
        <f t="shared" si="40"/>
        <v/>
      </c>
      <c r="AH45" s="357">
        <f t="shared" si="41"/>
        <v>0</v>
      </c>
      <c r="AI45" s="357">
        <f t="shared" si="42"/>
        <v>0</v>
      </c>
      <c r="AJ45" s="358" t="str">
        <f t="shared" si="43"/>
        <v/>
      </c>
      <c r="AK45" s="357" t="str">
        <f t="shared" si="44"/>
        <v/>
      </c>
      <c r="AL45" s="357" t="str">
        <f t="shared" si="45"/>
        <v/>
      </c>
      <c r="AM45" s="357" t="str">
        <f t="shared" si="46"/>
        <v/>
      </c>
      <c r="AN45" s="359" t="str">
        <f>IF('Marks Entry'!T47="","",'Marks Entry'!T47)</f>
        <v/>
      </c>
      <c r="AO45" s="352" t="str">
        <f>IF('Marks Entry'!V47="","",'Marks Entry'!V47)</f>
        <v/>
      </c>
      <c r="AP45" s="352" t="str">
        <f>IF('Marks Entry'!W47="","",'Marks Entry'!W47)</f>
        <v/>
      </c>
      <c r="AQ45" s="352" t="str">
        <f>IF('Marks Entry'!X47="","",'Marks Entry'!X47)</f>
        <v/>
      </c>
      <c r="AR45" s="353" t="str">
        <f t="shared" si="47"/>
        <v/>
      </c>
      <c r="AS45" s="374" t="str">
        <f t="shared" si="48"/>
        <v/>
      </c>
      <c r="AT45" s="352" t="str">
        <f>IF('Marks Entry'!Y47="","",'Marks Entry'!Y47)</f>
        <v/>
      </c>
      <c r="AU45" s="352" t="str">
        <f>IF('Marks Entry'!Z47="","",'Marks Entry'!Z47)</f>
        <v/>
      </c>
      <c r="AV45" s="352" t="str">
        <f t="shared" si="49"/>
        <v/>
      </c>
      <c r="AW45" s="374" t="str">
        <f t="shared" si="50"/>
        <v/>
      </c>
      <c r="AX45" s="371" t="str">
        <f>IF(AND($B45="NSO",$E45=""),"",IF(AND('Marks Entry'!AA47="AB",'Marks Entry'!AB47="AB"),"AB",IF(AND('Marks Entry'!AA47="ML",'Marks Entry'!AB47="ML"),"RE",IF('Marks Entry'!AA47="","",ROUNDUP(('Marks Entry'!AA47+'Marks Entry'!AB47)*30/100,0)))))</f>
        <v/>
      </c>
      <c r="AY45" s="375" t="str">
        <f t="shared" si="51"/>
        <v/>
      </c>
      <c r="AZ45" s="357">
        <f t="shared" si="52"/>
        <v>0</v>
      </c>
      <c r="BA45" s="357">
        <f t="shared" si="53"/>
        <v>0</v>
      </c>
      <c r="BB45" s="358" t="str">
        <f t="shared" si="54"/>
        <v/>
      </c>
      <c r="BC45" s="357" t="str">
        <f t="shared" si="55"/>
        <v/>
      </c>
      <c r="BD45" s="357" t="str">
        <f t="shared" si="56"/>
        <v/>
      </c>
      <c r="BE45" s="357" t="str">
        <f t="shared" si="57"/>
        <v/>
      </c>
      <c r="BF45" s="359" t="str">
        <f>IF('Marks Entry'!AC47="","",'Marks Entry'!AC47)</f>
        <v/>
      </c>
      <c r="BG45" s="352" t="str">
        <f>IF('Marks Entry'!AE47="","",'Marks Entry'!AE47)</f>
        <v/>
      </c>
      <c r="BH45" s="352" t="str">
        <f>IF('Marks Entry'!AF47="","",'Marks Entry'!AF47)</f>
        <v/>
      </c>
      <c r="BI45" s="352" t="str">
        <f>IF('Marks Entry'!AG47="","",'Marks Entry'!AG47)</f>
        <v/>
      </c>
      <c r="BJ45" s="353" t="str">
        <f t="shared" si="58"/>
        <v/>
      </c>
      <c r="BK45" s="374" t="str">
        <f t="shared" si="59"/>
        <v/>
      </c>
      <c r="BL45" s="352" t="str">
        <f>IF('Marks Entry'!AH47="","",'Marks Entry'!AH47)</f>
        <v/>
      </c>
      <c r="BM45" s="352" t="str">
        <f>IF('Marks Entry'!AI47="","",'Marks Entry'!AI47)</f>
        <v/>
      </c>
      <c r="BN45" s="352" t="str">
        <f t="shared" si="60"/>
        <v/>
      </c>
      <c r="BO45" s="374" t="str">
        <f t="shared" si="61"/>
        <v/>
      </c>
      <c r="BP45" s="371" t="str">
        <f>IF(AND($B45="NSO",$E45=""),"",IF(AND('Marks Entry'!AJ47="AB",'Marks Entry'!AK47="AB"),"AB",IF(AND('Marks Entry'!AJ47="ML",'Marks Entry'!AK47="ML"),"RE",IF('Marks Entry'!AJ47="","",ROUNDUP(('Marks Entry'!AJ47+'Marks Entry'!AK47)*30/100,0)))))</f>
        <v/>
      </c>
      <c r="BQ45" s="375" t="str">
        <f t="shared" si="62"/>
        <v/>
      </c>
      <c r="BR45" s="357">
        <f t="shared" si="63"/>
        <v>0</v>
      </c>
      <c r="BS45" s="357">
        <f t="shared" si="64"/>
        <v>0</v>
      </c>
      <c r="BT45" s="358" t="str">
        <f t="shared" si="65"/>
        <v/>
      </c>
      <c r="BU45" s="357" t="str">
        <f t="shared" si="66"/>
        <v/>
      </c>
      <c r="BV45" s="357" t="str">
        <f t="shared" si="67"/>
        <v/>
      </c>
      <c r="BW45" s="357" t="str">
        <f t="shared" si="68"/>
        <v/>
      </c>
      <c r="BX45" s="359" t="str">
        <f>IF('Marks Entry'!AL47="","",'Marks Entry'!AL47)</f>
        <v/>
      </c>
      <c r="BY45" s="352" t="str">
        <f>IF('Marks Entry'!AN47="","",'Marks Entry'!AN47)</f>
        <v/>
      </c>
      <c r="BZ45" s="352" t="str">
        <f>IF('Marks Entry'!AO47="","",'Marks Entry'!AO47)</f>
        <v/>
      </c>
      <c r="CA45" s="352" t="str">
        <f>IF('Marks Entry'!AP47="","",'Marks Entry'!AP47)</f>
        <v/>
      </c>
      <c r="CB45" s="353" t="str">
        <f t="shared" si="69"/>
        <v/>
      </c>
      <c r="CC45" s="374" t="str">
        <f t="shared" si="70"/>
        <v/>
      </c>
      <c r="CD45" s="352" t="str">
        <f>IF('Marks Entry'!AQ47="","",'Marks Entry'!AQ47)</f>
        <v/>
      </c>
      <c r="CE45" s="352" t="str">
        <f>IF('Marks Entry'!AR47="","",'Marks Entry'!AR47)</f>
        <v/>
      </c>
      <c r="CF45" s="352" t="str">
        <f t="shared" si="71"/>
        <v/>
      </c>
      <c r="CG45" s="374" t="str">
        <f t="shared" si="72"/>
        <v/>
      </c>
      <c r="CH45" s="371" t="str">
        <f>IF(AND($B45="NSO",$E45=""),"",IF(AND('Marks Entry'!AS47="AB",'Marks Entry'!AT47="AB"),"AB",IF(AND('Marks Entry'!AS47="ML",'Marks Entry'!AT47="ML"),"RE",IF('Marks Entry'!AS47="","",ROUNDUP(('Marks Entry'!AS47+'Marks Entry'!AT47)*30/100,0)))))</f>
        <v/>
      </c>
      <c r="CI45" s="375" t="str">
        <f t="shared" si="73"/>
        <v/>
      </c>
      <c r="CJ45" s="357">
        <f t="shared" si="74"/>
        <v>0</v>
      </c>
      <c r="CK45" s="357">
        <f t="shared" si="75"/>
        <v>0</v>
      </c>
      <c r="CL45" s="358" t="str">
        <f t="shared" si="76"/>
        <v/>
      </c>
      <c r="CM45" s="357" t="str">
        <f t="shared" si="77"/>
        <v/>
      </c>
      <c r="CN45" s="357" t="str">
        <f t="shared" si="78"/>
        <v/>
      </c>
      <c r="CO45" s="357" t="str">
        <f t="shared" si="79"/>
        <v/>
      </c>
      <c r="CP45" s="359" t="str">
        <f>IF('Marks Entry'!AU47="","",'Marks Entry'!AU47)</f>
        <v/>
      </c>
      <c r="CQ45" s="352" t="str">
        <f>IF('Marks Entry'!AW47="","",'Marks Entry'!AW47)</f>
        <v/>
      </c>
      <c r="CR45" s="352" t="str">
        <f>IF('Marks Entry'!AX47="","",'Marks Entry'!AX47)</f>
        <v/>
      </c>
      <c r="CS45" s="352" t="str">
        <f>IF('Marks Entry'!AY47="","",'Marks Entry'!AY47)</f>
        <v/>
      </c>
      <c r="CT45" s="353" t="str">
        <f t="shared" si="80"/>
        <v/>
      </c>
      <c r="CU45" s="374" t="str">
        <f t="shared" si="81"/>
        <v/>
      </c>
      <c r="CV45" s="352" t="str">
        <f>IF('Marks Entry'!AZ47="","",'Marks Entry'!AZ47)</f>
        <v/>
      </c>
      <c r="CW45" s="352" t="str">
        <f>IF('Marks Entry'!BA47="","",'Marks Entry'!BA47)</f>
        <v/>
      </c>
      <c r="CX45" s="352" t="str">
        <f t="shared" si="82"/>
        <v/>
      </c>
      <c r="CY45" s="374" t="str">
        <f t="shared" si="83"/>
        <v/>
      </c>
      <c r="CZ45" s="371" t="str">
        <f>IF(AND($B45="NSO",$E45=""),"",IF(AND('Marks Entry'!BB47="AB",'Marks Entry'!BC47="AB"),"AB",IF(AND('Marks Entry'!BB47="ML",'Marks Entry'!BC47="ML"),"RE",IF('Marks Entry'!BB47="","",ROUNDUP(('Marks Entry'!BB47+'Marks Entry'!BC47)*30/100,0)))))</f>
        <v/>
      </c>
      <c r="DA45" s="375" t="str">
        <f t="shared" si="84"/>
        <v/>
      </c>
      <c r="DB45" s="357">
        <f t="shared" si="85"/>
        <v>0</v>
      </c>
      <c r="DC45" s="357">
        <f t="shared" si="86"/>
        <v>0</v>
      </c>
      <c r="DD45" s="358" t="str">
        <f t="shared" si="87"/>
        <v/>
      </c>
      <c r="DE45" s="357" t="str">
        <f t="shared" si="88"/>
        <v/>
      </c>
      <c r="DF45" s="357" t="str">
        <f t="shared" si="89"/>
        <v/>
      </c>
      <c r="DG45" s="357" t="str">
        <f t="shared" si="90"/>
        <v/>
      </c>
      <c r="DH45" s="357">
        <f t="shared" si="91"/>
        <v>0</v>
      </c>
      <c r="DI45" s="376" t="str">
        <f t="shared" si="92"/>
        <v/>
      </c>
      <c r="DJ45" s="376" t="str">
        <f t="shared" si="93"/>
        <v/>
      </c>
      <c r="DK45" s="376" t="str">
        <f t="shared" si="94"/>
        <v/>
      </c>
      <c r="DL45" s="376" t="str">
        <f t="shared" si="95"/>
        <v/>
      </c>
      <c r="DM45" s="376" t="str">
        <f t="shared" si="96"/>
        <v/>
      </c>
      <c r="DN45" s="376" t="str">
        <f t="shared" si="97"/>
        <v/>
      </c>
      <c r="DO45" s="361">
        <f t="shared" si="98"/>
        <v>0</v>
      </c>
      <c r="DP45" s="361">
        <f t="shared" si="99"/>
        <v>0</v>
      </c>
      <c r="DQ45" s="361">
        <f t="shared" si="100"/>
        <v>0</v>
      </c>
      <c r="DR45" s="361">
        <f t="shared" si="101"/>
        <v>0</v>
      </c>
      <c r="DS45" s="361">
        <f t="shared" si="102"/>
        <v>0</v>
      </c>
      <c r="DT45" s="377" t="str">
        <f t="shared" si="103"/>
        <v/>
      </c>
      <c r="DU45" s="480" t="str">
        <f>IF('Marks Entry'!BD47="","",'Marks Entry'!BD47)</f>
        <v/>
      </c>
      <c r="DV45" s="480" t="str">
        <f>IF('Marks Entry'!BE47="","",'Marks Entry'!BE47)</f>
        <v/>
      </c>
      <c r="DW45" s="480" t="str">
        <f>IF('Marks Entry'!BF47="","",'Marks Entry'!BF47)</f>
        <v/>
      </c>
      <c r="DX45" s="378" t="str">
        <f t="shared" si="104"/>
        <v/>
      </c>
      <c r="DY45" s="352" t="str">
        <f t="shared" si="105"/>
        <v/>
      </c>
      <c r="DZ45" s="379" t="str">
        <f t="shared" si="106"/>
        <v/>
      </c>
      <c r="EA45" s="352" t="str">
        <f t="shared" si="107"/>
        <v/>
      </c>
      <c r="EB45" s="379" t="str">
        <f t="shared" si="108"/>
        <v/>
      </c>
      <c r="EC45" s="352" t="str">
        <f t="shared" si="109"/>
        <v/>
      </c>
      <c r="ED45" s="352" t="str">
        <f t="shared" si="110"/>
        <v/>
      </c>
      <c r="EE45" s="352" t="str">
        <f t="shared" si="111"/>
        <v/>
      </c>
      <c r="EF45" s="380" t="str">
        <f t="shared" si="112"/>
        <v/>
      </c>
      <c r="EG45" s="379" t="str">
        <f t="shared" si="113"/>
        <v/>
      </c>
      <c r="EH45" s="352" t="str">
        <f t="shared" si="114"/>
        <v/>
      </c>
      <c r="EI45" s="352" t="str">
        <f t="shared" si="115"/>
        <v/>
      </c>
      <c r="EJ45" s="352" t="str">
        <f t="shared" si="116"/>
        <v/>
      </c>
      <c r="EK45" s="352" t="str">
        <f t="shared" si="117"/>
        <v/>
      </c>
      <c r="EL45" s="379" t="str">
        <f t="shared" si="118"/>
        <v/>
      </c>
      <c r="EM45" s="352" t="str">
        <f t="shared" si="119"/>
        <v/>
      </c>
      <c r="EN45" s="352" t="str">
        <f t="shared" si="120"/>
        <v/>
      </c>
      <c r="EO45" s="352" t="str">
        <f t="shared" si="121"/>
        <v/>
      </c>
      <c r="EP45" s="352" t="str">
        <f t="shared" si="122"/>
        <v/>
      </c>
      <c r="EQ45" s="379" t="str">
        <f t="shared" si="123"/>
        <v/>
      </c>
      <c r="ER45" s="352" t="str">
        <f t="shared" si="124"/>
        <v/>
      </c>
      <c r="ES45" s="352" t="str">
        <f t="shared" si="125"/>
        <v/>
      </c>
      <c r="ET45" s="352" t="str">
        <f t="shared" si="126"/>
        <v/>
      </c>
      <c r="EU45" s="352" t="str">
        <f t="shared" si="127"/>
        <v/>
      </c>
      <c r="EV45" s="379" t="str">
        <f t="shared" si="128"/>
        <v/>
      </c>
      <c r="EW45" s="379" t="str">
        <f t="shared" si="129"/>
        <v/>
      </c>
      <c r="EX45" s="381" t="str">
        <f>IF('Student DATA Entry'!I42="","",'Student DATA Entry'!I42)</f>
        <v/>
      </c>
      <c r="EY45" s="382" t="str">
        <f>IF('Student DATA Entry'!J42="","",'Student DATA Entry'!J42)</f>
        <v/>
      </c>
      <c r="EZ45" s="368" t="str">
        <f t="shared" si="130"/>
        <v xml:space="preserve">      </v>
      </c>
      <c r="FA45" s="368" t="str">
        <f t="shared" si="131"/>
        <v xml:space="preserve">      </v>
      </c>
      <c r="FB45" s="368" t="str">
        <f t="shared" si="132"/>
        <v xml:space="preserve">      </v>
      </c>
      <c r="FC45" s="368" t="str">
        <f t="shared" si="133"/>
        <v xml:space="preserve">              </v>
      </c>
      <c r="FD45" s="368" t="str">
        <f t="shared" si="134"/>
        <v xml:space="preserve"> </v>
      </c>
      <c r="FE45" s="479" t="str">
        <f t="shared" si="135"/>
        <v/>
      </c>
      <c r="FF45" s="384" t="str">
        <f t="shared" si="136"/>
        <v/>
      </c>
      <c r="FG45" s="481" t="str">
        <f t="shared" si="137"/>
        <v/>
      </c>
      <c r="FH45" s="386" t="str">
        <f t="shared" si="138"/>
        <v/>
      </c>
      <c r="FI45" s="364" t="str">
        <f t="shared" si="139"/>
        <v/>
      </c>
      <c r="FJ45" s="141"/>
    </row>
    <row r="46" spans="1:166" s="140" customFormat="1" ht="15.6" customHeight="1">
      <c r="A46" s="369">
        <v>41</v>
      </c>
      <c r="B46" s="370" t="str">
        <f>IF('Marks Entry'!B48="","",VALUE('Marks Entry'!B48))</f>
        <v/>
      </c>
      <c r="C46" s="371" t="str">
        <f>IF('Marks Entry'!C48="","",'Marks Entry'!C48)</f>
        <v/>
      </c>
      <c r="D46" s="372" t="str">
        <f>IF('Marks Entry'!D48="","",'Marks Entry'!D48)</f>
        <v/>
      </c>
      <c r="E46" s="373" t="str">
        <f>IF('Marks Entry'!E48="","",'Marks Entry'!E48)</f>
        <v/>
      </c>
      <c r="F46" s="373" t="str">
        <f>IF('Marks Entry'!F48="","",'Marks Entry'!F48)</f>
        <v/>
      </c>
      <c r="G46" s="373" t="str">
        <f>IF('Marks Entry'!G48="","",'Marks Entry'!G48)</f>
        <v/>
      </c>
      <c r="H46" s="352" t="str">
        <f>IF('Marks Entry'!H48="","",'Marks Entry'!H48)</f>
        <v/>
      </c>
      <c r="I46" s="352" t="str">
        <f>IF('Marks Entry'!I48="","",'Marks Entry'!I48)</f>
        <v/>
      </c>
      <c r="J46" s="352" t="str">
        <f>IF('Marks Entry'!J48="","",'Marks Entry'!J48)</f>
        <v/>
      </c>
      <c r="K46" s="352" t="str">
        <f>IF('Marks Entry'!K48="","",'Marks Entry'!K48)</f>
        <v/>
      </c>
      <c r="L46" s="352" t="str">
        <f>IF('Marks Entry'!L48="","",'Marks Entry'!L48)</f>
        <v/>
      </c>
      <c r="M46" s="353" t="str">
        <f t="shared" si="27"/>
        <v/>
      </c>
      <c r="N46" s="374" t="str">
        <f t="shared" si="28"/>
        <v/>
      </c>
      <c r="O46" s="352" t="str">
        <f>IF('Marks Entry'!M48="","",'Marks Entry'!M48)</f>
        <v/>
      </c>
      <c r="P46" s="374" t="str">
        <f t="shared" si="29"/>
        <v/>
      </c>
      <c r="Q46" s="371" t="str">
        <f>IF(AND($B46="NSO",$E46="",O46=""),"",IF(AND('Marks Entry'!N48="AB"),"AB",IF(AND('Marks Entry'!N48="ML"),"RE",IF('Marks Entry'!N48="","",ROUNDUP('Marks Entry'!N48*30/100,0)))))</f>
        <v/>
      </c>
      <c r="R46" s="375" t="str">
        <f t="shared" si="30"/>
        <v/>
      </c>
      <c r="S46" s="357">
        <f t="shared" si="31"/>
        <v>0</v>
      </c>
      <c r="T46" s="357">
        <f t="shared" si="32"/>
        <v>0</v>
      </c>
      <c r="U46" s="358" t="str">
        <f t="shared" si="33"/>
        <v/>
      </c>
      <c r="V46" s="357" t="str">
        <f t="shared" si="34"/>
        <v/>
      </c>
      <c r="W46" s="357" t="str">
        <f t="shared" si="35"/>
        <v/>
      </c>
      <c r="X46" s="357" t="str">
        <f t="shared" si="36"/>
        <v/>
      </c>
      <c r="Y46" s="352" t="str">
        <f>IF('Marks Entry'!O48="","",'Marks Entry'!O48)</f>
        <v/>
      </c>
      <c r="Z46" s="352" t="str">
        <f>IF('Marks Entry'!P48="","",'Marks Entry'!P48)</f>
        <v/>
      </c>
      <c r="AA46" s="352" t="str">
        <f>IF('Marks Entry'!Q48="","",'Marks Entry'!Q48)</f>
        <v/>
      </c>
      <c r="AB46" s="353" t="str">
        <f t="shared" si="37"/>
        <v/>
      </c>
      <c r="AC46" s="374" t="str">
        <f t="shared" si="38"/>
        <v/>
      </c>
      <c r="AD46" s="352" t="str">
        <f>IF('Marks Entry'!R48="","",'Marks Entry'!R48)</f>
        <v/>
      </c>
      <c r="AE46" s="374" t="str">
        <f t="shared" si="39"/>
        <v/>
      </c>
      <c r="AF46" s="371" t="str">
        <f>IF(AND($B46="NSO",$E46=""),"",IF(AND('Marks Entry'!S48="AB"),"AB",IF(AND('Marks Entry'!S48="ML"),"RE",IF('Marks Entry'!S48="","",ROUNDUP('Marks Entry'!S48*30/100,0)))))</f>
        <v/>
      </c>
      <c r="AG46" s="375" t="str">
        <f t="shared" si="40"/>
        <v/>
      </c>
      <c r="AH46" s="357">
        <f t="shared" si="41"/>
        <v>0</v>
      </c>
      <c r="AI46" s="357">
        <f t="shared" si="42"/>
        <v>0</v>
      </c>
      <c r="AJ46" s="358" t="str">
        <f t="shared" si="43"/>
        <v/>
      </c>
      <c r="AK46" s="357" t="str">
        <f t="shared" si="44"/>
        <v/>
      </c>
      <c r="AL46" s="357" t="str">
        <f t="shared" si="45"/>
        <v/>
      </c>
      <c r="AM46" s="357" t="str">
        <f t="shared" si="46"/>
        <v/>
      </c>
      <c r="AN46" s="359" t="str">
        <f>IF('Marks Entry'!T48="","",'Marks Entry'!T48)</f>
        <v/>
      </c>
      <c r="AO46" s="352" t="str">
        <f>IF('Marks Entry'!V48="","",'Marks Entry'!V48)</f>
        <v/>
      </c>
      <c r="AP46" s="352" t="str">
        <f>IF('Marks Entry'!W48="","",'Marks Entry'!W48)</f>
        <v/>
      </c>
      <c r="AQ46" s="352" t="str">
        <f>IF('Marks Entry'!X48="","",'Marks Entry'!X48)</f>
        <v/>
      </c>
      <c r="AR46" s="353" t="str">
        <f t="shared" si="47"/>
        <v/>
      </c>
      <c r="AS46" s="374" t="str">
        <f t="shared" si="48"/>
        <v/>
      </c>
      <c r="AT46" s="352" t="str">
        <f>IF('Marks Entry'!Y48="","",'Marks Entry'!Y48)</f>
        <v/>
      </c>
      <c r="AU46" s="352" t="str">
        <f>IF('Marks Entry'!Z48="","",'Marks Entry'!Z48)</f>
        <v/>
      </c>
      <c r="AV46" s="352" t="str">
        <f t="shared" si="49"/>
        <v/>
      </c>
      <c r="AW46" s="374" t="str">
        <f t="shared" si="50"/>
        <v/>
      </c>
      <c r="AX46" s="371" t="str">
        <f>IF(AND($B46="NSO",$E46=""),"",IF(AND('Marks Entry'!AA48="AB",'Marks Entry'!AB48="AB"),"AB",IF(AND('Marks Entry'!AA48="ML",'Marks Entry'!AB48="ML"),"RE",IF('Marks Entry'!AA48="","",ROUNDUP(('Marks Entry'!AA48+'Marks Entry'!AB48)*30/100,0)))))</f>
        <v/>
      </c>
      <c r="AY46" s="375" t="str">
        <f t="shared" si="51"/>
        <v/>
      </c>
      <c r="AZ46" s="357">
        <f t="shared" si="52"/>
        <v>0</v>
      </c>
      <c r="BA46" s="357">
        <f t="shared" si="53"/>
        <v>0</v>
      </c>
      <c r="BB46" s="358" t="str">
        <f t="shared" si="54"/>
        <v/>
      </c>
      <c r="BC46" s="357" t="str">
        <f t="shared" si="55"/>
        <v/>
      </c>
      <c r="BD46" s="357" t="str">
        <f t="shared" si="56"/>
        <v/>
      </c>
      <c r="BE46" s="357" t="str">
        <f t="shared" si="57"/>
        <v/>
      </c>
      <c r="BF46" s="359" t="str">
        <f>IF('Marks Entry'!AC48="","",'Marks Entry'!AC48)</f>
        <v/>
      </c>
      <c r="BG46" s="352" t="str">
        <f>IF('Marks Entry'!AE48="","",'Marks Entry'!AE48)</f>
        <v/>
      </c>
      <c r="BH46" s="352" t="str">
        <f>IF('Marks Entry'!AF48="","",'Marks Entry'!AF48)</f>
        <v/>
      </c>
      <c r="BI46" s="352" t="str">
        <f>IF('Marks Entry'!AG48="","",'Marks Entry'!AG48)</f>
        <v/>
      </c>
      <c r="BJ46" s="353" t="str">
        <f t="shared" si="58"/>
        <v/>
      </c>
      <c r="BK46" s="374" t="str">
        <f t="shared" si="59"/>
        <v/>
      </c>
      <c r="BL46" s="352" t="str">
        <f>IF('Marks Entry'!AH48="","",'Marks Entry'!AH48)</f>
        <v/>
      </c>
      <c r="BM46" s="352" t="str">
        <f>IF('Marks Entry'!AI48="","",'Marks Entry'!AI48)</f>
        <v/>
      </c>
      <c r="BN46" s="352" t="str">
        <f t="shared" si="60"/>
        <v/>
      </c>
      <c r="BO46" s="374" t="str">
        <f t="shared" si="61"/>
        <v/>
      </c>
      <c r="BP46" s="371" t="str">
        <f>IF(AND($B46="NSO",$E46=""),"",IF(AND('Marks Entry'!AJ48="AB",'Marks Entry'!AK48="AB"),"AB",IF(AND('Marks Entry'!AJ48="ML",'Marks Entry'!AK48="ML"),"RE",IF('Marks Entry'!AJ48="","",ROUNDUP(('Marks Entry'!AJ48+'Marks Entry'!AK48)*30/100,0)))))</f>
        <v/>
      </c>
      <c r="BQ46" s="375" t="str">
        <f t="shared" si="62"/>
        <v/>
      </c>
      <c r="BR46" s="357">
        <f t="shared" si="63"/>
        <v>0</v>
      </c>
      <c r="BS46" s="357">
        <f t="shared" si="64"/>
        <v>0</v>
      </c>
      <c r="BT46" s="358" t="str">
        <f t="shared" si="65"/>
        <v/>
      </c>
      <c r="BU46" s="357" t="str">
        <f t="shared" si="66"/>
        <v/>
      </c>
      <c r="BV46" s="357" t="str">
        <f t="shared" si="67"/>
        <v/>
      </c>
      <c r="BW46" s="357" t="str">
        <f t="shared" si="68"/>
        <v/>
      </c>
      <c r="BX46" s="359" t="str">
        <f>IF('Marks Entry'!AL48="","",'Marks Entry'!AL48)</f>
        <v/>
      </c>
      <c r="BY46" s="352" t="str">
        <f>IF('Marks Entry'!AN48="","",'Marks Entry'!AN48)</f>
        <v/>
      </c>
      <c r="BZ46" s="352" t="str">
        <f>IF('Marks Entry'!AO48="","",'Marks Entry'!AO48)</f>
        <v/>
      </c>
      <c r="CA46" s="352" t="str">
        <f>IF('Marks Entry'!AP48="","",'Marks Entry'!AP48)</f>
        <v/>
      </c>
      <c r="CB46" s="353" t="str">
        <f t="shared" si="69"/>
        <v/>
      </c>
      <c r="CC46" s="374" t="str">
        <f t="shared" si="70"/>
        <v/>
      </c>
      <c r="CD46" s="352" t="str">
        <f>IF('Marks Entry'!AQ48="","",'Marks Entry'!AQ48)</f>
        <v/>
      </c>
      <c r="CE46" s="352" t="str">
        <f>IF('Marks Entry'!AR48="","",'Marks Entry'!AR48)</f>
        <v/>
      </c>
      <c r="CF46" s="352" t="str">
        <f t="shared" si="71"/>
        <v/>
      </c>
      <c r="CG46" s="374" t="str">
        <f t="shared" si="72"/>
        <v/>
      </c>
      <c r="CH46" s="371" t="str">
        <f>IF(AND($B46="NSO",$E46=""),"",IF(AND('Marks Entry'!AS48="AB",'Marks Entry'!AT48="AB"),"AB",IF(AND('Marks Entry'!AS48="ML",'Marks Entry'!AT48="ML"),"RE",IF('Marks Entry'!AS48="","",ROUNDUP(('Marks Entry'!AS48+'Marks Entry'!AT48)*30/100,0)))))</f>
        <v/>
      </c>
      <c r="CI46" s="375" t="str">
        <f t="shared" si="73"/>
        <v/>
      </c>
      <c r="CJ46" s="357">
        <f t="shared" si="74"/>
        <v>0</v>
      </c>
      <c r="CK46" s="357">
        <f t="shared" si="75"/>
        <v>0</v>
      </c>
      <c r="CL46" s="358" t="str">
        <f t="shared" si="76"/>
        <v/>
      </c>
      <c r="CM46" s="357" t="str">
        <f t="shared" si="77"/>
        <v/>
      </c>
      <c r="CN46" s="357" t="str">
        <f t="shared" si="78"/>
        <v/>
      </c>
      <c r="CO46" s="357" t="str">
        <f t="shared" si="79"/>
        <v/>
      </c>
      <c r="CP46" s="359" t="str">
        <f>IF('Marks Entry'!AU48="","",'Marks Entry'!AU48)</f>
        <v/>
      </c>
      <c r="CQ46" s="352" t="str">
        <f>IF('Marks Entry'!AW48="","",'Marks Entry'!AW48)</f>
        <v/>
      </c>
      <c r="CR46" s="352" t="str">
        <f>IF('Marks Entry'!AX48="","",'Marks Entry'!AX48)</f>
        <v/>
      </c>
      <c r="CS46" s="352" t="str">
        <f>IF('Marks Entry'!AY48="","",'Marks Entry'!AY48)</f>
        <v/>
      </c>
      <c r="CT46" s="353" t="str">
        <f t="shared" si="80"/>
        <v/>
      </c>
      <c r="CU46" s="374" t="str">
        <f t="shared" si="81"/>
        <v/>
      </c>
      <c r="CV46" s="352" t="str">
        <f>IF('Marks Entry'!AZ48="","",'Marks Entry'!AZ48)</f>
        <v/>
      </c>
      <c r="CW46" s="352" t="str">
        <f>IF('Marks Entry'!BA48="","",'Marks Entry'!BA48)</f>
        <v/>
      </c>
      <c r="CX46" s="352" t="str">
        <f t="shared" si="82"/>
        <v/>
      </c>
      <c r="CY46" s="374" t="str">
        <f t="shared" si="83"/>
        <v/>
      </c>
      <c r="CZ46" s="371" t="str">
        <f>IF(AND($B46="NSO",$E46=""),"",IF(AND('Marks Entry'!BB48="AB",'Marks Entry'!BC48="AB"),"AB",IF(AND('Marks Entry'!BB48="ML",'Marks Entry'!BC48="ML"),"RE",IF('Marks Entry'!BB48="","",ROUNDUP(('Marks Entry'!BB48+'Marks Entry'!BC48)*30/100,0)))))</f>
        <v/>
      </c>
      <c r="DA46" s="375" t="str">
        <f t="shared" si="84"/>
        <v/>
      </c>
      <c r="DB46" s="357">
        <f t="shared" si="85"/>
        <v>0</v>
      </c>
      <c r="DC46" s="357">
        <f t="shared" si="86"/>
        <v>0</v>
      </c>
      <c r="DD46" s="358" t="str">
        <f t="shared" si="87"/>
        <v/>
      </c>
      <c r="DE46" s="357" t="str">
        <f t="shared" si="88"/>
        <v/>
      </c>
      <c r="DF46" s="357" t="str">
        <f t="shared" si="89"/>
        <v/>
      </c>
      <c r="DG46" s="357" t="str">
        <f t="shared" si="90"/>
        <v/>
      </c>
      <c r="DH46" s="357">
        <f t="shared" si="91"/>
        <v>0</v>
      </c>
      <c r="DI46" s="376" t="str">
        <f t="shared" si="92"/>
        <v/>
      </c>
      <c r="DJ46" s="376" t="str">
        <f t="shared" si="93"/>
        <v/>
      </c>
      <c r="DK46" s="376" t="str">
        <f t="shared" si="94"/>
        <v/>
      </c>
      <c r="DL46" s="376" t="str">
        <f t="shared" si="95"/>
        <v/>
      </c>
      <c r="DM46" s="376" t="str">
        <f t="shared" si="96"/>
        <v/>
      </c>
      <c r="DN46" s="376" t="str">
        <f t="shared" si="97"/>
        <v/>
      </c>
      <c r="DO46" s="361">
        <f t="shared" si="98"/>
        <v>0</v>
      </c>
      <c r="DP46" s="361">
        <f t="shared" si="99"/>
        <v>0</v>
      </c>
      <c r="DQ46" s="361">
        <f t="shared" si="100"/>
        <v>0</v>
      </c>
      <c r="DR46" s="361">
        <f t="shared" si="101"/>
        <v>0</v>
      </c>
      <c r="DS46" s="361">
        <f t="shared" si="102"/>
        <v>0</v>
      </c>
      <c r="DT46" s="377" t="str">
        <f t="shared" si="103"/>
        <v/>
      </c>
      <c r="DU46" s="480" t="str">
        <f>IF('Marks Entry'!BD48="","",'Marks Entry'!BD48)</f>
        <v/>
      </c>
      <c r="DV46" s="480" t="str">
        <f>IF('Marks Entry'!BE48="","",'Marks Entry'!BE48)</f>
        <v/>
      </c>
      <c r="DW46" s="480" t="str">
        <f>IF('Marks Entry'!BF48="","",'Marks Entry'!BF48)</f>
        <v/>
      </c>
      <c r="DX46" s="378" t="str">
        <f t="shared" si="104"/>
        <v/>
      </c>
      <c r="DY46" s="352" t="str">
        <f t="shared" si="105"/>
        <v/>
      </c>
      <c r="DZ46" s="379" t="str">
        <f t="shared" si="106"/>
        <v/>
      </c>
      <c r="EA46" s="352" t="str">
        <f t="shared" si="107"/>
        <v/>
      </c>
      <c r="EB46" s="379" t="str">
        <f t="shared" si="108"/>
        <v/>
      </c>
      <c r="EC46" s="352" t="str">
        <f t="shared" si="109"/>
        <v/>
      </c>
      <c r="ED46" s="352" t="str">
        <f t="shared" si="110"/>
        <v/>
      </c>
      <c r="EE46" s="352" t="str">
        <f t="shared" si="111"/>
        <v/>
      </c>
      <c r="EF46" s="380" t="str">
        <f t="shared" si="112"/>
        <v/>
      </c>
      <c r="EG46" s="379" t="str">
        <f t="shared" si="113"/>
        <v/>
      </c>
      <c r="EH46" s="352" t="str">
        <f t="shared" si="114"/>
        <v/>
      </c>
      <c r="EI46" s="352" t="str">
        <f t="shared" si="115"/>
        <v/>
      </c>
      <c r="EJ46" s="352" t="str">
        <f t="shared" si="116"/>
        <v/>
      </c>
      <c r="EK46" s="352" t="str">
        <f t="shared" si="117"/>
        <v/>
      </c>
      <c r="EL46" s="379" t="str">
        <f t="shared" si="118"/>
        <v/>
      </c>
      <c r="EM46" s="352" t="str">
        <f t="shared" si="119"/>
        <v/>
      </c>
      <c r="EN46" s="352" t="str">
        <f t="shared" si="120"/>
        <v/>
      </c>
      <c r="EO46" s="352" t="str">
        <f t="shared" si="121"/>
        <v/>
      </c>
      <c r="EP46" s="352" t="str">
        <f t="shared" si="122"/>
        <v/>
      </c>
      <c r="EQ46" s="379" t="str">
        <f t="shared" si="123"/>
        <v/>
      </c>
      <c r="ER46" s="352" t="str">
        <f t="shared" si="124"/>
        <v/>
      </c>
      <c r="ES46" s="352" t="str">
        <f t="shared" si="125"/>
        <v/>
      </c>
      <c r="ET46" s="352" t="str">
        <f t="shared" si="126"/>
        <v/>
      </c>
      <c r="EU46" s="352" t="str">
        <f t="shared" si="127"/>
        <v/>
      </c>
      <c r="EV46" s="379" t="str">
        <f t="shared" si="128"/>
        <v/>
      </c>
      <c r="EW46" s="379" t="str">
        <f t="shared" si="129"/>
        <v/>
      </c>
      <c r="EX46" s="381" t="str">
        <f>IF('Student DATA Entry'!I43="","",'Student DATA Entry'!I43)</f>
        <v/>
      </c>
      <c r="EY46" s="382" t="str">
        <f>IF('Student DATA Entry'!J43="","",'Student DATA Entry'!J43)</f>
        <v/>
      </c>
      <c r="EZ46" s="368" t="str">
        <f t="shared" si="130"/>
        <v xml:space="preserve">      </v>
      </c>
      <c r="FA46" s="368" t="str">
        <f t="shared" si="131"/>
        <v xml:space="preserve">      </v>
      </c>
      <c r="FB46" s="368" t="str">
        <f t="shared" si="132"/>
        <v xml:space="preserve">      </v>
      </c>
      <c r="FC46" s="368" t="str">
        <f t="shared" si="133"/>
        <v xml:space="preserve">              </v>
      </c>
      <c r="FD46" s="368" t="str">
        <f t="shared" si="134"/>
        <v xml:space="preserve"> </v>
      </c>
      <c r="FE46" s="479" t="str">
        <f t="shared" si="135"/>
        <v/>
      </c>
      <c r="FF46" s="384" t="str">
        <f t="shared" si="136"/>
        <v/>
      </c>
      <c r="FG46" s="481" t="str">
        <f t="shared" si="137"/>
        <v/>
      </c>
      <c r="FH46" s="386" t="str">
        <f t="shared" si="138"/>
        <v/>
      </c>
      <c r="FI46" s="364" t="str">
        <f t="shared" si="139"/>
        <v/>
      </c>
      <c r="FJ46" s="141"/>
    </row>
    <row r="47" spans="1:166" s="140" customFormat="1" ht="15.6" customHeight="1">
      <c r="A47" s="369">
        <v>42</v>
      </c>
      <c r="B47" s="370" t="str">
        <f>IF('Marks Entry'!B49="","",VALUE('Marks Entry'!B49))</f>
        <v/>
      </c>
      <c r="C47" s="371" t="str">
        <f>IF('Marks Entry'!C49="","",'Marks Entry'!C49)</f>
        <v/>
      </c>
      <c r="D47" s="372" t="str">
        <f>IF('Marks Entry'!D49="","",'Marks Entry'!D49)</f>
        <v/>
      </c>
      <c r="E47" s="373" t="str">
        <f>IF('Marks Entry'!E49="","",'Marks Entry'!E49)</f>
        <v/>
      </c>
      <c r="F47" s="373" t="str">
        <f>IF('Marks Entry'!F49="","",'Marks Entry'!F49)</f>
        <v/>
      </c>
      <c r="G47" s="373" t="str">
        <f>IF('Marks Entry'!G49="","",'Marks Entry'!G49)</f>
        <v/>
      </c>
      <c r="H47" s="352" t="str">
        <f>IF('Marks Entry'!H49="","",'Marks Entry'!H49)</f>
        <v/>
      </c>
      <c r="I47" s="352" t="str">
        <f>IF('Marks Entry'!I49="","",'Marks Entry'!I49)</f>
        <v/>
      </c>
      <c r="J47" s="352" t="str">
        <f>IF('Marks Entry'!J49="","",'Marks Entry'!J49)</f>
        <v/>
      </c>
      <c r="K47" s="352" t="str">
        <f>IF('Marks Entry'!K49="","",'Marks Entry'!K49)</f>
        <v/>
      </c>
      <c r="L47" s="352" t="str">
        <f>IF('Marks Entry'!L49="","",'Marks Entry'!L49)</f>
        <v/>
      </c>
      <c r="M47" s="353" t="str">
        <f t="shared" si="27"/>
        <v/>
      </c>
      <c r="N47" s="374" t="str">
        <f t="shared" si="28"/>
        <v/>
      </c>
      <c r="O47" s="352" t="str">
        <f>IF('Marks Entry'!M49="","",'Marks Entry'!M49)</f>
        <v/>
      </c>
      <c r="P47" s="374" t="str">
        <f t="shared" si="29"/>
        <v/>
      </c>
      <c r="Q47" s="371" t="str">
        <f>IF(AND($B47="NSO",$E47="",O47=""),"",IF(AND('Marks Entry'!N49="AB"),"AB",IF(AND('Marks Entry'!N49="ML"),"RE",IF('Marks Entry'!N49="","",ROUNDUP('Marks Entry'!N49*30/100,0)))))</f>
        <v/>
      </c>
      <c r="R47" s="375" t="str">
        <f t="shared" si="30"/>
        <v/>
      </c>
      <c r="S47" s="357">
        <f t="shared" si="31"/>
        <v>0</v>
      </c>
      <c r="T47" s="357">
        <f t="shared" si="32"/>
        <v>0</v>
      </c>
      <c r="U47" s="358" t="str">
        <f t="shared" si="33"/>
        <v/>
      </c>
      <c r="V47" s="357" t="str">
        <f t="shared" si="34"/>
        <v/>
      </c>
      <c r="W47" s="357" t="str">
        <f t="shared" si="35"/>
        <v/>
      </c>
      <c r="X47" s="357" t="str">
        <f t="shared" si="36"/>
        <v/>
      </c>
      <c r="Y47" s="352" t="str">
        <f>IF('Marks Entry'!O49="","",'Marks Entry'!O49)</f>
        <v/>
      </c>
      <c r="Z47" s="352" t="str">
        <f>IF('Marks Entry'!P49="","",'Marks Entry'!P49)</f>
        <v/>
      </c>
      <c r="AA47" s="352" t="str">
        <f>IF('Marks Entry'!Q49="","",'Marks Entry'!Q49)</f>
        <v/>
      </c>
      <c r="AB47" s="353" t="str">
        <f t="shared" si="37"/>
        <v/>
      </c>
      <c r="AC47" s="374" t="str">
        <f t="shared" si="38"/>
        <v/>
      </c>
      <c r="AD47" s="352" t="str">
        <f>IF('Marks Entry'!R49="","",'Marks Entry'!R49)</f>
        <v/>
      </c>
      <c r="AE47" s="374" t="str">
        <f t="shared" si="39"/>
        <v/>
      </c>
      <c r="AF47" s="371" t="str">
        <f>IF(AND($B47="NSO",$E47=""),"",IF(AND('Marks Entry'!S49="AB"),"AB",IF(AND('Marks Entry'!S49="ML"),"RE",IF('Marks Entry'!S49="","",ROUNDUP('Marks Entry'!S49*30/100,0)))))</f>
        <v/>
      </c>
      <c r="AG47" s="375" t="str">
        <f t="shared" si="40"/>
        <v/>
      </c>
      <c r="AH47" s="357">
        <f t="shared" si="41"/>
        <v>0</v>
      </c>
      <c r="AI47" s="357">
        <f t="shared" si="42"/>
        <v>0</v>
      </c>
      <c r="AJ47" s="358" t="str">
        <f t="shared" si="43"/>
        <v/>
      </c>
      <c r="AK47" s="357" t="str">
        <f t="shared" si="44"/>
        <v/>
      </c>
      <c r="AL47" s="357" t="str">
        <f t="shared" si="45"/>
        <v/>
      </c>
      <c r="AM47" s="357" t="str">
        <f t="shared" si="46"/>
        <v/>
      </c>
      <c r="AN47" s="359" t="str">
        <f>IF('Marks Entry'!T49="","",'Marks Entry'!T49)</f>
        <v/>
      </c>
      <c r="AO47" s="352" t="str">
        <f>IF('Marks Entry'!V49="","",'Marks Entry'!V49)</f>
        <v/>
      </c>
      <c r="AP47" s="352" t="str">
        <f>IF('Marks Entry'!W49="","",'Marks Entry'!W49)</f>
        <v/>
      </c>
      <c r="AQ47" s="352" t="str">
        <f>IF('Marks Entry'!X49="","",'Marks Entry'!X49)</f>
        <v/>
      </c>
      <c r="AR47" s="353" t="str">
        <f t="shared" si="47"/>
        <v/>
      </c>
      <c r="AS47" s="374" t="str">
        <f t="shared" si="48"/>
        <v/>
      </c>
      <c r="AT47" s="352" t="str">
        <f>IF('Marks Entry'!Y49="","",'Marks Entry'!Y49)</f>
        <v/>
      </c>
      <c r="AU47" s="352" t="str">
        <f>IF('Marks Entry'!Z49="","",'Marks Entry'!Z49)</f>
        <v/>
      </c>
      <c r="AV47" s="352" t="str">
        <f t="shared" si="49"/>
        <v/>
      </c>
      <c r="AW47" s="374" t="str">
        <f t="shared" si="50"/>
        <v/>
      </c>
      <c r="AX47" s="371" t="str">
        <f>IF(AND($B47="NSO",$E47=""),"",IF(AND('Marks Entry'!AA49="AB",'Marks Entry'!AB49="AB"),"AB",IF(AND('Marks Entry'!AA49="ML",'Marks Entry'!AB49="ML"),"RE",IF('Marks Entry'!AA49="","",ROUNDUP(('Marks Entry'!AA49+'Marks Entry'!AB49)*30/100,0)))))</f>
        <v/>
      </c>
      <c r="AY47" s="375" t="str">
        <f t="shared" si="51"/>
        <v/>
      </c>
      <c r="AZ47" s="357">
        <f t="shared" si="52"/>
        <v>0</v>
      </c>
      <c r="BA47" s="357">
        <f t="shared" si="53"/>
        <v>0</v>
      </c>
      <c r="BB47" s="358" t="str">
        <f t="shared" si="54"/>
        <v/>
      </c>
      <c r="BC47" s="357" t="str">
        <f t="shared" si="55"/>
        <v/>
      </c>
      <c r="BD47" s="357" t="str">
        <f t="shared" si="56"/>
        <v/>
      </c>
      <c r="BE47" s="357" t="str">
        <f t="shared" si="57"/>
        <v/>
      </c>
      <c r="BF47" s="359" t="str">
        <f>IF('Marks Entry'!AC49="","",'Marks Entry'!AC49)</f>
        <v/>
      </c>
      <c r="BG47" s="352" t="str">
        <f>IF('Marks Entry'!AE49="","",'Marks Entry'!AE49)</f>
        <v/>
      </c>
      <c r="BH47" s="352" t="str">
        <f>IF('Marks Entry'!AF49="","",'Marks Entry'!AF49)</f>
        <v/>
      </c>
      <c r="BI47" s="352" t="str">
        <f>IF('Marks Entry'!AG49="","",'Marks Entry'!AG49)</f>
        <v/>
      </c>
      <c r="BJ47" s="353" t="str">
        <f t="shared" si="58"/>
        <v/>
      </c>
      <c r="BK47" s="374" t="str">
        <f t="shared" si="59"/>
        <v/>
      </c>
      <c r="BL47" s="352" t="str">
        <f>IF('Marks Entry'!AH49="","",'Marks Entry'!AH49)</f>
        <v/>
      </c>
      <c r="BM47" s="352" t="str">
        <f>IF('Marks Entry'!AI49="","",'Marks Entry'!AI49)</f>
        <v/>
      </c>
      <c r="BN47" s="352" t="str">
        <f t="shared" si="60"/>
        <v/>
      </c>
      <c r="BO47" s="374" t="str">
        <f t="shared" si="61"/>
        <v/>
      </c>
      <c r="BP47" s="371" t="str">
        <f>IF(AND($B47="NSO",$E47=""),"",IF(AND('Marks Entry'!AJ49="AB",'Marks Entry'!AK49="AB"),"AB",IF(AND('Marks Entry'!AJ49="ML",'Marks Entry'!AK49="ML"),"RE",IF('Marks Entry'!AJ49="","",ROUNDUP(('Marks Entry'!AJ49+'Marks Entry'!AK49)*30/100,0)))))</f>
        <v/>
      </c>
      <c r="BQ47" s="375" t="str">
        <f t="shared" si="62"/>
        <v/>
      </c>
      <c r="BR47" s="357">
        <f t="shared" si="63"/>
        <v>0</v>
      </c>
      <c r="BS47" s="357">
        <f t="shared" si="64"/>
        <v>0</v>
      </c>
      <c r="BT47" s="358" t="str">
        <f t="shared" si="65"/>
        <v/>
      </c>
      <c r="BU47" s="357" t="str">
        <f t="shared" si="66"/>
        <v/>
      </c>
      <c r="BV47" s="357" t="str">
        <f t="shared" si="67"/>
        <v/>
      </c>
      <c r="BW47" s="357" t="str">
        <f t="shared" si="68"/>
        <v/>
      </c>
      <c r="BX47" s="359" t="str">
        <f>IF('Marks Entry'!AL49="","",'Marks Entry'!AL49)</f>
        <v/>
      </c>
      <c r="BY47" s="352" t="str">
        <f>IF('Marks Entry'!AN49="","",'Marks Entry'!AN49)</f>
        <v/>
      </c>
      <c r="BZ47" s="352" t="str">
        <f>IF('Marks Entry'!AO49="","",'Marks Entry'!AO49)</f>
        <v/>
      </c>
      <c r="CA47" s="352" t="str">
        <f>IF('Marks Entry'!AP49="","",'Marks Entry'!AP49)</f>
        <v/>
      </c>
      <c r="CB47" s="353" t="str">
        <f t="shared" si="69"/>
        <v/>
      </c>
      <c r="CC47" s="374" t="str">
        <f t="shared" si="70"/>
        <v/>
      </c>
      <c r="CD47" s="352" t="str">
        <f>IF('Marks Entry'!AQ49="","",'Marks Entry'!AQ49)</f>
        <v/>
      </c>
      <c r="CE47" s="352" t="str">
        <f>IF('Marks Entry'!AR49="","",'Marks Entry'!AR49)</f>
        <v/>
      </c>
      <c r="CF47" s="352" t="str">
        <f t="shared" si="71"/>
        <v/>
      </c>
      <c r="CG47" s="374" t="str">
        <f t="shared" si="72"/>
        <v/>
      </c>
      <c r="CH47" s="371" t="str">
        <f>IF(AND($B47="NSO",$E47=""),"",IF(AND('Marks Entry'!AS49="AB",'Marks Entry'!AT49="AB"),"AB",IF(AND('Marks Entry'!AS49="ML",'Marks Entry'!AT49="ML"),"RE",IF('Marks Entry'!AS49="","",ROUNDUP(('Marks Entry'!AS49+'Marks Entry'!AT49)*30/100,0)))))</f>
        <v/>
      </c>
      <c r="CI47" s="375" t="str">
        <f t="shared" si="73"/>
        <v/>
      </c>
      <c r="CJ47" s="357">
        <f t="shared" si="74"/>
        <v>0</v>
      </c>
      <c r="CK47" s="357">
        <f t="shared" si="75"/>
        <v>0</v>
      </c>
      <c r="CL47" s="358" t="str">
        <f t="shared" si="76"/>
        <v/>
      </c>
      <c r="CM47" s="357" t="str">
        <f t="shared" si="77"/>
        <v/>
      </c>
      <c r="CN47" s="357" t="str">
        <f t="shared" si="78"/>
        <v/>
      </c>
      <c r="CO47" s="357" t="str">
        <f t="shared" si="79"/>
        <v/>
      </c>
      <c r="CP47" s="359" t="str">
        <f>IF('Marks Entry'!AU49="","",'Marks Entry'!AU49)</f>
        <v/>
      </c>
      <c r="CQ47" s="352" t="str">
        <f>IF('Marks Entry'!AW49="","",'Marks Entry'!AW49)</f>
        <v/>
      </c>
      <c r="CR47" s="352" t="str">
        <f>IF('Marks Entry'!AX49="","",'Marks Entry'!AX49)</f>
        <v/>
      </c>
      <c r="CS47" s="352" t="str">
        <f>IF('Marks Entry'!AY49="","",'Marks Entry'!AY49)</f>
        <v/>
      </c>
      <c r="CT47" s="353" t="str">
        <f t="shared" si="80"/>
        <v/>
      </c>
      <c r="CU47" s="374" t="str">
        <f t="shared" si="81"/>
        <v/>
      </c>
      <c r="CV47" s="352" t="str">
        <f>IF('Marks Entry'!AZ49="","",'Marks Entry'!AZ49)</f>
        <v/>
      </c>
      <c r="CW47" s="352" t="str">
        <f>IF('Marks Entry'!BA49="","",'Marks Entry'!BA49)</f>
        <v/>
      </c>
      <c r="CX47" s="352" t="str">
        <f t="shared" si="82"/>
        <v/>
      </c>
      <c r="CY47" s="374" t="str">
        <f t="shared" si="83"/>
        <v/>
      </c>
      <c r="CZ47" s="371" t="str">
        <f>IF(AND($B47="NSO",$E47=""),"",IF(AND('Marks Entry'!BB49="AB",'Marks Entry'!BC49="AB"),"AB",IF(AND('Marks Entry'!BB49="ML",'Marks Entry'!BC49="ML"),"RE",IF('Marks Entry'!BB49="","",ROUNDUP(('Marks Entry'!BB49+'Marks Entry'!BC49)*30/100,0)))))</f>
        <v/>
      </c>
      <c r="DA47" s="375" t="str">
        <f t="shared" si="84"/>
        <v/>
      </c>
      <c r="DB47" s="357">
        <f t="shared" si="85"/>
        <v>0</v>
      </c>
      <c r="DC47" s="357">
        <f t="shared" si="86"/>
        <v>0</v>
      </c>
      <c r="DD47" s="358" t="str">
        <f t="shared" si="87"/>
        <v/>
      </c>
      <c r="DE47" s="357" t="str">
        <f t="shared" si="88"/>
        <v/>
      </c>
      <c r="DF47" s="357" t="str">
        <f t="shared" si="89"/>
        <v/>
      </c>
      <c r="DG47" s="357" t="str">
        <f t="shared" si="90"/>
        <v/>
      </c>
      <c r="DH47" s="357">
        <f t="shared" si="91"/>
        <v>0</v>
      </c>
      <c r="DI47" s="376" t="str">
        <f t="shared" si="92"/>
        <v/>
      </c>
      <c r="DJ47" s="376" t="str">
        <f t="shared" si="93"/>
        <v/>
      </c>
      <c r="DK47" s="376" t="str">
        <f t="shared" si="94"/>
        <v/>
      </c>
      <c r="DL47" s="376" t="str">
        <f t="shared" si="95"/>
        <v/>
      </c>
      <c r="DM47" s="376" t="str">
        <f t="shared" si="96"/>
        <v/>
      </c>
      <c r="DN47" s="376" t="str">
        <f t="shared" si="97"/>
        <v/>
      </c>
      <c r="DO47" s="361">
        <f t="shared" si="98"/>
        <v>0</v>
      </c>
      <c r="DP47" s="361">
        <f t="shared" si="99"/>
        <v>0</v>
      </c>
      <c r="DQ47" s="361">
        <f t="shared" si="100"/>
        <v>0</v>
      </c>
      <c r="DR47" s="361">
        <f t="shared" si="101"/>
        <v>0</v>
      </c>
      <c r="DS47" s="361">
        <f t="shared" si="102"/>
        <v>0</v>
      </c>
      <c r="DT47" s="377" t="str">
        <f t="shared" si="103"/>
        <v/>
      </c>
      <c r="DU47" s="480" t="str">
        <f>IF('Marks Entry'!BD49="","",'Marks Entry'!BD49)</f>
        <v/>
      </c>
      <c r="DV47" s="480" t="str">
        <f>IF('Marks Entry'!BE49="","",'Marks Entry'!BE49)</f>
        <v/>
      </c>
      <c r="DW47" s="480" t="str">
        <f>IF('Marks Entry'!BF49="","",'Marks Entry'!BF49)</f>
        <v/>
      </c>
      <c r="DX47" s="378" t="str">
        <f t="shared" si="104"/>
        <v/>
      </c>
      <c r="DY47" s="352" t="str">
        <f t="shared" si="105"/>
        <v/>
      </c>
      <c r="DZ47" s="379" t="str">
        <f t="shared" si="106"/>
        <v/>
      </c>
      <c r="EA47" s="352" t="str">
        <f t="shared" si="107"/>
        <v/>
      </c>
      <c r="EB47" s="379" t="str">
        <f t="shared" si="108"/>
        <v/>
      </c>
      <c r="EC47" s="352" t="str">
        <f t="shared" si="109"/>
        <v/>
      </c>
      <c r="ED47" s="352" t="str">
        <f t="shared" si="110"/>
        <v/>
      </c>
      <c r="EE47" s="352" t="str">
        <f t="shared" si="111"/>
        <v/>
      </c>
      <c r="EF47" s="380" t="str">
        <f t="shared" si="112"/>
        <v/>
      </c>
      <c r="EG47" s="379" t="str">
        <f t="shared" si="113"/>
        <v/>
      </c>
      <c r="EH47" s="352" t="str">
        <f t="shared" si="114"/>
        <v/>
      </c>
      <c r="EI47" s="352" t="str">
        <f t="shared" si="115"/>
        <v/>
      </c>
      <c r="EJ47" s="352" t="str">
        <f t="shared" si="116"/>
        <v/>
      </c>
      <c r="EK47" s="352" t="str">
        <f t="shared" si="117"/>
        <v/>
      </c>
      <c r="EL47" s="379" t="str">
        <f t="shared" si="118"/>
        <v/>
      </c>
      <c r="EM47" s="352" t="str">
        <f t="shared" si="119"/>
        <v/>
      </c>
      <c r="EN47" s="352" t="str">
        <f t="shared" si="120"/>
        <v/>
      </c>
      <c r="EO47" s="352" t="str">
        <f t="shared" si="121"/>
        <v/>
      </c>
      <c r="EP47" s="352" t="str">
        <f t="shared" si="122"/>
        <v/>
      </c>
      <c r="EQ47" s="379" t="str">
        <f t="shared" si="123"/>
        <v/>
      </c>
      <c r="ER47" s="352" t="str">
        <f t="shared" si="124"/>
        <v/>
      </c>
      <c r="ES47" s="352" t="str">
        <f t="shared" si="125"/>
        <v/>
      </c>
      <c r="ET47" s="352" t="str">
        <f t="shared" si="126"/>
        <v/>
      </c>
      <c r="EU47" s="352" t="str">
        <f t="shared" si="127"/>
        <v/>
      </c>
      <c r="EV47" s="379" t="str">
        <f t="shared" si="128"/>
        <v/>
      </c>
      <c r="EW47" s="379" t="str">
        <f t="shared" si="129"/>
        <v/>
      </c>
      <c r="EX47" s="381" t="str">
        <f>IF('Student DATA Entry'!I44="","",'Student DATA Entry'!I44)</f>
        <v/>
      </c>
      <c r="EY47" s="382" t="str">
        <f>IF('Student DATA Entry'!J44="","",'Student DATA Entry'!J44)</f>
        <v/>
      </c>
      <c r="EZ47" s="368" t="str">
        <f t="shared" si="130"/>
        <v xml:space="preserve">      </v>
      </c>
      <c r="FA47" s="368" t="str">
        <f t="shared" si="131"/>
        <v xml:space="preserve">      </v>
      </c>
      <c r="FB47" s="368" t="str">
        <f t="shared" si="132"/>
        <v xml:space="preserve">      </v>
      </c>
      <c r="FC47" s="368" t="str">
        <f t="shared" si="133"/>
        <v xml:space="preserve">              </v>
      </c>
      <c r="FD47" s="368" t="str">
        <f t="shared" si="134"/>
        <v xml:space="preserve"> </v>
      </c>
      <c r="FE47" s="479" t="str">
        <f t="shared" si="135"/>
        <v/>
      </c>
      <c r="FF47" s="384" t="str">
        <f t="shared" si="136"/>
        <v/>
      </c>
      <c r="FG47" s="481" t="str">
        <f t="shared" si="137"/>
        <v/>
      </c>
      <c r="FH47" s="386" t="str">
        <f t="shared" si="138"/>
        <v/>
      </c>
      <c r="FI47" s="364" t="str">
        <f t="shared" si="139"/>
        <v/>
      </c>
      <c r="FJ47" s="141"/>
    </row>
    <row r="48" spans="1:166" s="140" customFormat="1" ht="15.6" customHeight="1">
      <c r="A48" s="369">
        <v>43</v>
      </c>
      <c r="B48" s="370" t="str">
        <f>IF('Marks Entry'!B50="","",VALUE('Marks Entry'!B50))</f>
        <v/>
      </c>
      <c r="C48" s="371" t="str">
        <f>IF('Marks Entry'!C50="","",'Marks Entry'!C50)</f>
        <v/>
      </c>
      <c r="D48" s="372" t="str">
        <f>IF('Marks Entry'!D50="","",'Marks Entry'!D50)</f>
        <v/>
      </c>
      <c r="E48" s="373" t="str">
        <f>IF('Marks Entry'!E50="","",'Marks Entry'!E50)</f>
        <v/>
      </c>
      <c r="F48" s="373" t="str">
        <f>IF('Marks Entry'!F50="","",'Marks Entry'!F50)</f>
        <v/>
      </c>
      <c r="G48" s="373" t="str">
        <f>IF('Marks Entry'!G50="","",'Marks Entry'!G50)</f>
        <v/>
      </c>
      <c r="H48" s="352" t="str">
        <f>IF('Marks Entry'!H50="","",'Marks Entry'!H50)</f>
        <v/>
      </c>
      <c r="I48" s="352" t="str">
        <f>IF('Marks Entry'!I50="","",'Marks Entry'!I50)</f>
        <v/>
      </c>
      <c r="J48" s="352" t="str">
        <f>IF('Marks Entry'!J50="","",'Marks Entry'!J50)</f>
        <v/>
      </c>
      <c r="K48" s="352" t="str">
        <f>IF('Marks Entry'!K50="","",'Marks Entry'!K50)</f>
        <v/>
      </c>
      <c r="L48" s="352" t="str">
        <f>IF('Marks Entry'!L50="","",'Marks Entry'!L50)</f>
        <v/>
      </c>
      <c r="M48" s="353" t="str">
        <f t="shared" si="27"/>
        <v/>
      </c>
      <c r="N48" s="374" t="str">
        <f t="shared" si="28"/>
        <v/>
      </c>
      <c r="O48" s="352" t="str">
        <f>IF('Marks Entry'!M50="","",'Marks Entry'!M50)</f>
        <v/>
      </c>
      <c r="P48" s="374" t="str">
        <f t="shared" si="29"/>
        <v/>
      </c>
      <c r="Q48" s="371" t="str">
        <f>IF(AND($B48="NSO",$E48="",O48=""),"",IF(AND('Marks Entry'!N50="AB"),"AB",IF(AND('Marks Entry'!N50="ML"),"RE",IF('Marks Entry'!N50="","",ROUNDUP('Marks Entry'!N50*30/100,0)))))</f>
        <v/>
      </c>
      <c r="R48" s="375" t="str">
        <f t="shared" si="30"/>
        <v/>
      </c>
      <c r="S48" s="357">
        <f t="shared" si="31"/>
        <v>0</v>
      </c>
      <c r="T48" s="357">
        <f t="shared" si="32"/>
        <v>0</v>
      </c>
      <c r="U48" s="358" t="str">
        <f t="shared" si="33"/>
        <v/>
      </c>
      <c r="V48" s="357" t="str">
        <f t="shared" si="34"/>
        <v/>
      </c>
      <c r="W48" s="357" t="str">
        <f t="shared" si="35"/>
        <v/>
      </c>
      <c r="X48" s="357" t="str">
        <f t="shared" si="36"/>
        <v/>
      </c>
      <c r="Y48" s="352" t="str">
        <f>IF('Marks Entry'!O50="","",'Marks Entry'!O50)</f>
        <v/>
      </c>
      <c r="Z48" s="352" t="str">
        <f>IF('Marks Entry'!P50="","",'Marks Entry'!P50)</f>
        <v/>
      </c>
      <c r="AA48" s="352" t="str">
        <f>IF('Marks Entry'!Q50="","",'Marks Entry'!Q50)</f>
        <v/>
      </c>
      <c r="AB48" s="353" t="str">
        <f t="shared" si="37"/>
        <v/>
      </c>
      <c r="AC48" s="374" t="str">
        <f t="shared" si="38"/>
        <v/>
      </c>
      <c r="AD48" s="352" t="str">
        <f>IF('Marks Entry'!R50="","",'Marks Entry'!R50)</f>
        <v/>
      </c>
      <c r="AE48" s="374" t="str">
        <f t="shared" si="39"/>
        <v/>
      </c>
      <c r="AF48" s="371" t="str">
        <f>IF(AND($B48="NSO",$E48=""),"",IF(AND('Marks Entry'!S50="AB"),"AB",IF(AND('Marks Entry'!S50="ML"),"RE",IF('Marks Entry'!S50="","",ROUNDUP('Marks Entry'!S50*30/100,0)))))</f>
        <v/>
      </c>
      <c r="AG48" s="375" t="str">
        <f t="shared" si="40"/>
        <v/>
      </c>
      <c r="AH48" s="357">
        <f t="shared" si="41"/>
        <v>0</v>
      </c>
      <c r="AI48" s="357">
        <f t="shared" si="42"/>
        <v>0</v>
      </c>
      <c r="AJ48" s="358" t="str">
        <f t="shared" si="43"/>
        <v/>
      </c>
      <c r="AK48" s="357" t="str">
        <f t="shared" si="44"/>
        <v/>
      </c>
      <c r="AL48" s="357" t="str">
        <f t="shared" si="45"/>
        <v/>
      </c>
      <c r="AM48" s="357" t="str">
        <f t="shared" si="46"/>
        <v/>
      </c>
      <c r="AN48" s="359" t="str">
        <f>IF('Marks Entry'!T50="","",'Marks Entry'!T50)</f>
        <v/>
      </c>
      <c r="AO48" s="352" t="str">
        <f>IF('Marks Entry'!V50="","",'Marks Entry'!V50)</f>
        <v/>
      </c>
      <c r="AP48" s="352" t="str">
        <f>IF('Marks Entry'!W50="","",'Marks Entry'!W50)</f>
        <v/>
      </c>
      <c r="AQ48" s="352" t="str">
        <f>IF('Marks Entry'!X50="","",'Marks Entry'!X50)</f>
        <v/>
      </c>
      <c r="AR48" s="353" t="str">
        <f t="shared" si="47"/>
        <v/>
      </c>
      <c r="AS48" s="374" t="str">
        <f t="shared" si="48"/>
        <v/>
      </c>
      <c r="AT48" s="352" t="str">
        <f>IF('Marks Entry'!Y50="","",'Marks Entry'!Y50)</f>
        <v/>
      </c>
      <c r="AU48" s="352" t="str">
        <f>IF('Marks Entry'!Z50="","",'Marks Entry'!Z50)</f>
        <v/>
      </c>
      <c r="AV48" s="352" t="str">
        <f t="shared" si="49"/>
        <v/>
      </c>
      <c r="AW48" s="374" t="str">
        <f t="shared" si="50"/>
        <v/>
      </c>
      <c r="AX48" s="371" t="str">
        <f>IF(AND($B48="NSO",$E48=""),"",IF(AND('Marks Entry'!AA50="AB",'Marks Entry'!AB50="AB"),"AB",IF(AND('Marks Entry'!AA50="ML",'Marks Entry'!AB50="ML"),"RE",IF('Marks Entry'!AA50="","",ROUNDUP(('Marks Entry'!AA50+'Marks Entry'!AB50)*30/100,0)))))</f>
        <v/>
      </c>
      <c r="AY48" s="375" t="str">
        <f t="shared" si="51"/>
        <v/>
      </c>
      <c r="AZ48" s="357">
        <f t="shared" si="52"/>
        <v>0</v>
      </c>
      <c r="BA48" s="357">
        <f t="shared" si="53"/>
        <v>0</v>
      </c>
      <c r="BB48" s="358" t="str">
        <f t="shared" si="54"/>
        <v/>
      </c>
      <c r="BC48" s="357" t="str">
        <f t="shared" si="55"/>
        <v/>
      </c>
      <c r="BD48" s="357" t="str">
        <f t="shared" si="56"/>
        <v/>
      </c>
      <c r="BE48" s="357" t="str">
        <f t="shared" si="57"/>
        <v/>
      </c>
      <c r="BF48" s="359" t="str">
        <f>IF('Marks Entry'!AC50="","",'Marks Entry'!AC50)</f>
        <v/>
      </c>
      <c r="BG48" s="352" t="str">
        <f>IF('Marks Entry'!AE50="","",'Marks Entry'!AE50)</f>
        <v/>
      </c>
      <c r="BH48" s="352" t="str">
        <f>IF('Marks Entry'!AF50="","",'Marks Entry'!AF50)</f>
        <v/>
      </c>
      <c r="BI48" s="352" t="str">
        <f>IF('Marks Entry'!AG50="","",'Marks Entry'!AG50)</f>
        <v/>
      </c>
      <c r="BJ48" s="353" t="str">
        <f t="shared" si="58"/>
        <v/>
      </c>
      <c r="BK48" s="374" t="str">
        <f t="shared" si="59"/>
        <v/>
      </c>
      <c r="BL48" s="352" t="str">
        <f>IF('Marks Entry'!AH50="","",'Marks Entry'!AH50)</f>
        <v/>
      </c>
      <c r="BM48" s="352" t="str">
        <f>IF('Marks Entry'!AI50="","",'Marks Entry'!AI50)</f>
        <v/>
      </c>
      <c r="BN48" s="352" t="str">
        <f t="shared" si="60"/>
        <v/>
      </c>
      <c r="BO48" s="374" t="str">
        <f t="shared" si="61"/>
        <v/>
      </c>
      <c r="BP48" s="371" t="str">
        <f>IF(AND($B48="NSO",$E48=""),"",IF(AND('Marks Entry'!AJ50="AB",'Marks Entry'!AK50="AB"),"AB",IF(AND('Marks Entry'!AJ50="ML",'Marks Entry'!AK50="ML"),"RE",IF('Marks Entry'!AJ50="","",ROUNDUP(('Marks Entry'!AJ50+'Marks Entry'!AK50)*30/100,0)))))</f>
        <v/>
      </c>
      <c r="BQ48" s="375" t="str">
        <f t="shared" si="62"/>
        <v/>
      </c>
      <c r="BR48" s="357">
        <f t="shared" si="63"/>
        <v>0</v>
      </c>
      <c r="BS48" s="357">
        <f t="shared" si="64"/>
        <v>0</v>
      </c>
      <c r="BT48" s="358" t="str">
        <f t="shared" si="65"/>
        <v/>
      </c>
      <c r="BU48" s="357" t="str">
        <f t="shared" si="66"/>
        <v/>
      </c>
      <c r="BV48" s="357" t="str">
        <f t="shared" si="67"/>
        <v/>
      </c>
      <c r="BW48" s="357" t="str">
        <f t="shared" si="68"/>
        <v/>
      </c>
      <c r="BX48" s="359" t="str">
        <f>IF('Marks Entry'!AL50="","",'Marks Entry'!AL50)</f>
        <v/>
      </c>
      <c r="BY48" s="352" t="str">
        <f>IF('Marks Entry'!AN50="","",'Marks Entry'!AN50)</f>
        <v/>
      </c>
      <c r="BZ48" s="352" t="str">
        <f>IF('Marks Entry'!AO50="","",'Marks Entry'!AO50)</f>
        <v/>
      </c>
      <c r="CA48" s="352" t="str">
        <f>IF('Marks Entry'!AP50="","",'Marks Entry'!AP50)</f>
        <v/>
      </c>
      <c r="CB48" s="353" t="str">
        <f t="shared" si="69"/>
        <v/>
      </c>
      <c r="CC48" s="374" t="str">
        <f t="shared" si="70"/>
        <v/>
      </c>
      <c r="CD48" s="352" t="str">
        <f>IF('Marks Entry'!AQ50="","",'Marks Entry'!AQ50)</f>
        <v/>
      </c>
      <c r="CE48" s="352" t="str">
        <f>IF('Marks Entry'!AR50="","",'Marks Entry'!AR50)</f>
        <v/>
      </c>
      <c r="CF48" s="352" t="str">
        <f t="shared" si="71"/>
        <v/>
      </c>
      <c r="CG48" s="374" t="str">
        <f t="shared" si="72"/>
        <v/>
      </c>
      <c r="CH48" s="371" t="str">
        <f>IF(AND($B48="NSO",$E48=""),"",IF(AND('Marks Entry'!AS50="AB",'Marks Entry'!AT50="AB"),"AB",IF(AND('Marks Entry'!AS50="ML",'Marks Entry'!AT50="ML"),"RE",IF('Marks Entry'!AS50="","",ROUNDUP(('Marks Entry'!AS50+'Marks Entry'!AT50)*30/100,0)))))</f>
        <v/>
      </c>
      <c r="CI48" s="375" t="str">
        <f t="shared" si="73"/>
        <v/>
      </c>
      <c r="CJ48" s="357">
        <f t="shared" si="74"/>
        <v>0</v>
      </c>
      <c r="CK48" s="357">
        <f t="shared" si="75"/>
        <v>0</v>
      </c>
      <c r="CL48" s="358" t="str">
        <f t="shared" si="76"/>
        <v/>
      </c>
      <c r="CM48" s="357" t="str">
        <f t="shared" si="77"/>
        <v/>
      </c>
      <c r="CN48" s="357" t="str">
        <f t="shared" si="78"/>
        <v/>
      </c>
      <c r="CO48" s="357" t="str">
        <f t="shared" si="79"/>
        <v/>
      </c>
      <c r="CP48" s="359" t="str">
        <f>IF('Marks Entry'!AU50="","",'Marks Entry'!AU50)</f>
        <v/>
      </c>
      <c r="CQ48" s="352" t="str">
        <f>IF('Marks Entry'!AW50="","",'Marks Entry'!AW50)</f>
        <v/>
      </c>
      <c r="CR48" s="352" t="str">
        <f>IF('Marks Entry'!AX50="","",'Marks Entry'!AX50)</f>
        <v/>
      </c>
      <c r="CS48" s="352" t="str">
        <f>IF('Marks Entry'!AY50="","",'Marks Entry'!AY50)</f>
        <v/>
      </c>
      <c r="CT48" s="353" t="str">
        <f t="shared" si="80"/>
        <v/>
      </c>
      <c r="CU48" s="374" t="str">
        <f t="shared" si="81"/>
        <v/>
      </c>
      <c r="CV48" s="352" t="str">
        <f>IF('Marks Entry'!AZ50="","",'Marks Entry'!AZ50)</f>
        <v/>
      </c>
      <c r="CW48" s="352" t="str">
        <f>IF('Marks Entry'!BA50="","",'Marks Entry'!BA50)</f>
        <v/>
      </c>
      <c r="CX48" s="352" t="str">
        <f t="shared" si="82"/>
        <v/>
      </c>
      <c r="CY48" s="374" t="str">
        <f t="shared" si="83"/>
        <v/>
      </c>
      <c r="CZ48" s="371" t="str">
        <f>IF(AND($B48="NSO",$E48=""),"",IF(AND('Marks Entry'!BB50="AB",'Marks Entry'!BC50="AB"),"AB",IF(AND('Marks Entry'!BB50="ML",'Marks Entry'!BC50="ML"),"RE",IF('Marks Entry'!BB50="","",ROUNDUP(('Marks Entry'!BB50+'Marks Entry'!BC50)*30/100,0)))))</f>
        <v/>
      </c>
      <c r="DA48" s="375" t="str">
        <f t="shared" si="84"/>
        <v/>
      </c>
      <c r="DB48" s="357">
        <f t="shared" si="85"/>
        <v>0</v>
      </c>
      <c r="DC48" s="357">
        <f t="shared" si="86"/>
        <v>0</v>
      </c>
      <c r="DD48" s="358" t="str">
        <f t="shared" si="87"/>
        <v/>
      </c>
      <c r="DE48" s="357" t="str">
        <f t="shared" si="88"/>
        <v/>
      </c>
      <c r="DF48" s="357" t="str">
        <f t="shared" si="89"/>
        <v/>
      </c>
      <c r="DG48" s="357" t="str">
        <f t="shared" si="90"/>
        <v/>
      </c>
      <c r="DH48" s="357">
        <f t="shared" si="91"/>
        <v>0</v>
      </c>
      <c r="DI48" s="376" t="str">
        <f t="shared" si="92"/>
        <v/>
      </c>
      <c r="DJ48" s="376" t="str">
        <f t="shared" si="93"/>
        <v/>
      </c>
      <c r="DK48" s="376" t="str">
        <f t="shared" si="94"/>
        <v/>
      </c>
      <c r="DL48" s="376" t="str">
        <f t="shared" si="95"/>
        <v/>
      </c>
      <c r="DM48" s="376" t="str">
        <f t="shared" si="96"/>
        <v/>
      </c>
      <c r="DN48" s="376" t="str">
        <f t="shared" si="97"/>
        <v/>
      </c>
      <c r="DO48" s="361">
        <f t="shared" si="98"/>
        <v>0</v>
      </c>
      <c r="DP48" s="361">
        <f t="shared" si="99"/>
        <v>0</v>
      </c>
      <c r="DQ48" s="361">
        <f t="shared" si="100"/>
        <v>0</v>
      </c>
      <c r="DR48" s="361">
        <f t="shared" si="101"/>
        <v>0</v>
      </c>
      <c r="DS48" s="361">
        <f t="shared" si="102"/>
        <v>0</v>
      </c>
      <c r="DT48" s="377" t="str">
        <f t="shared" si="103"/>
        <v/>
      </c>
      <c r="DU48" s="480" t="str">
        <f>IF('Marks Entry'!BD50="","",'Marks Entry'!BD50)</f>
        <v/>
      </c>
      <c r="DV48" s="480" t="str">
        <f>IF('Marks Entry'!BE50="","",'Marks Entry'!BE50)</f>
        <v/>
      </c>
      <c r="DW48" s="480" t="str">
        <f>IF('Marks Entry'!BF50="","",'Marks Entry'!BF50)</f>
        <v/>
      </c>
      <c r="DX48" s="378" t="str">
        <f t="shared" si="104"/>
        <v/>
      </c>
      <c r="DY48" s="352" t="str">
        <f t="shared" si="105"/>
        <v/>
      </c>
      <c r="DZ48" s="379" t="str">
        <f t="shared" si="106"/>
        <v/>
      </c>
      <c r="EA48" s="352" t="str">
        <f t="shared" si="107"/>
        <v/>
      </c>
      <c r="EB48" s="379" t="str">
        <f t="shared" si="108"/>
        <v/>
      </c>
      <c r="EC48" s="352" t="str">
        <f t="shared" si="109"/>
        <v/>
      </c>
      <c r="ED48" s="352" t="str">
        <f t="shared" si="110"/>
        <v/>
      </c>
      <c r="EE48" s="352" t="str">
        <f t="shared" si="111"/>
        <v/>
      </c>
      <c r="EF48" s="380" t="str">
        <f t="shared" si="112"/>
        <v/>
      </c>
      <c r="EG48" s="379" t="str">
        <f t="shared" si="113"/>
        <v/>
      </c>
      <c r="EH48" s="352" t="str">
        <f t="shared" si="114"/>
        <v/>
      </c>
      <c r="EI48" s="352" t="str">
        <f t="shared" si="115"/>
        <v/>
      </c>
      <c r="EJ48" s="352" t="str">
        <f t="shared" si="116"/>
        <v/>
      </c>
      <c r="EK48" s="352" t="str">
        <f t="shared" si="117"/>
        <v/>
      </c>
      <c r="EL48" s="379" t="str">
        <f t="shared" si="118"/>
        <v/>
      </c>
      <c r="EM48" s="352" t="str">
        <f t="shared" si="119"/>
        <v/>
      </c>
      <c r="EN48" s="352" t="str">
        <f t="shared" si="120"/>
        <v/>
      </c>
      <c r="EO48" s="352" t="str">
        <f t="shared" si="121"/>
        <v/>
      </c>
      <c r="EP48" s="352" t="str">
        <f t="shared" si="122"/>
        <v/>
      </c>
      <c r="EQ48" s="379" t="str">
        <f t="shared" si="123"/>
        <v/>
      </c>
      <c r="ER48" s="352" t="str">
        <f t="shared" si="124"/>
        <v/>
      </c>
      <c r="ES48" s="352" t="str">
        <f t="shared" si="125"/>
        <v/>
      </c>
      <c r="ET48" s="352" t="str">
        <f t="shared" si="126"/>
        <v/>
      </c>
      <c r="EU48" s="352" t="str">
        <f t="shared" si="127"/>
        <v/>
      </c>
      <c r="EV48" s="379" t="str">
        <f t="shared" si="128"/>
        <v/>
      </c>
      <c r="EW48" s="379" t="str">
        <f t="shared" si="129"/>
        <v/>
      </c>
      <c r="EX48" s="381" t="str">
        <f>IF('Student DATA Entry'!I45="","",'Student DATA Entry'!I45)</f>
        <v/>
      </c>
      <c r="EY48" s="382" t="str">
        <f>IF('Student DATA Entry'!J45="","",'Student DATA Entry'!J45)</f>
        <v/>
      </c>
      <c r="EZ48" s="368" t="str">
        <f t="shared" si="130"/>
        <v xml:space="preserve">      </v>
      </c>
      <c r="FA48" s="368" t="str">
        <f t="shared" si="131"/>
        <v xml:space="preserve">      </v>
      </c>
      <c r="FB48" s="368" t="str">
        <f t="shared" si="132"/>
        <v xml:space="preserve">      </v>
      </c>
      <c r="FC48" s="368" t="str">
        <f t="shared" si="133"/>
        <v xml:space="preserve">              </v>
      </c>
      <c r="FD48" s="368" t="str">
        <f t="shared" si="134"/>
        <v xml:space="preserve"> </v>
      </c>
      <c r="FE48" s="479" t="str">
        <f t="shared" si="135"/>
        <v/>
      </c>
      <c r="FF48" s="384" t="str">
        <f t="shared" si="136"/>
        <v/>
      </c>
      <c r="FG48" s="481" t="str">
        <f t="shared" si="137"/>
        <v/>
      </c>
      <c r="FH48" s="386" t="str">
        <f t="shared" si="138"/>
        <v/>
      </c>
      <c r="FI48" s="364" t="str">
        <f t="shared" si="139"/>
        <v/>
      </c>
      <c r="FJ48" s="141"/>
    </row>
    <row r="49" spans="1:166" s="140" customFormat="1" ht="15.6" customHeight="1">
      <c r="A49" s="369">
        <v>44</v>
      </c>
      <c r="B49" s="370" t="str">
        <f>IF('Marks Entry'!B51="","",VALUE('Marks Entry'!B51))</f>
        <v/>
      </c>
      <c r="C49" s="371" t="str">
        <f>IF('Marks Entry'!C51="","",'Marks Entry'!C51)</f>
        <v/>
      </c>
      <c r="D49" s="372" t="str">
        <f>IF('Marks Entry'!D51="","",'Marks Entry'!D51)</f>
        <v/>
      </c>
      <c r="E49" s="373" t="str">
        <f>IF('Marks Entry'!E51="","",'Marks Entry'!E51)</f>
        <v/>
      </c>
      <c r="F49" s="373" t="str">
        <f>IF('Marks Entry'!F51="","",'Marks Entry'!F51)</f>
        <v/>
      </c>
      <c r="G49" s="373" t="str">
        <f>IF('Marks Entry'!G51="","",'Marks Entry'!G51)</f>
        <v/>
      </c>
      <c r="H49" s="352" t="str">
        <f>IF('Marks Entry'!H51="","",'Marks Entry'!H51)</f>
        <v/>
      </c>
      <c r="I49" s="352" t="str">
        <f>IF('Marks Entry'!I51="","",'Marks Entry'!I51)</f>
        <v/>
      </c>
      <c r="J49" s="352" t="str">
        <f>IF('Marks Entry'!J51="","",'Marks Entry'!J51)</f>
        <v/>
      </c>
      <c r="K49" s="352" t="str">
        <f>IF('Marks Entry'!K51="","",'Marks Entry'!K51)</f>
        <v/>
      </c>
      <c r="L49" s="352" t="str">
        <f>IF('Marks Entry'!L51="","",'Marks Entry'!L51)</f>
        <v/>
      </c>
      <c r="M49" s="353" t="str">
        <f t="shared" si="27"/>
        <v/>
      </c>
      <c r="N49" s="374" t="str">
        <f t="shared" si="28"/>
        <v/>
      </c>
      <c r="O49" s="352" t="str">
        <f>IF('Marks Entry'!M51="","",'Marks Entry'!M51)</f>
        <v/>
      </c>
      <c r="P49" s="374" t="str">
        <f t="shared" si="29"/>
        <v/>
      </c>
      <c r="Q49" s="371" t="str">
        <f>IF(AND($B49="NSO",$E49="",O49=""),"",IF(AND('Marks Entry'!N51="AB"),"AB",IF(AND('Marks Entry'!N51="ML"),"RE",IF('Marks Entry'!N51="","",ROUNDUP('Marks Entry'!N51*30/100,0)))))</f>
        <v/>
      </c>
      <c r="R49" s="375" t="str">
        <f t="shared" si="30"/>
        <v/>
      </c>
      <c r="S49" s="357">
        <f t="shared" si="31"/>
        <v>0</v>
      </c>
      <c r="T49" s="357">
        <f t="shared" si="32"/>
        <v>0</v>
      </c>
      <c r="U49" s="358" t="str">
        <f t="shared" si="33"/>
        <v/>
      </c>
      <c r="V49" s="357" t="str">
        <f t="shared" si="34"/>
        <v/>
      </c>
      <c r="W49" s="357" t="str">
        <f t="shared" si="35"/>
        <v/>
      </c>
      <c r="X49" s="357" t="str">
        <f t="shared" si="36"/>
        <v/>
      </c>
      <c r="Y49" s="352" t="str">
        <f>IF('Marks Entry'!O51="","",'Marks Entry'!O51)</f>
        <v/>
      </c>
      <c r="Z49" s="352" t="str">
        <f>IF('Marks Entry'!P51="","",'Marks Entry'!P51)</f>
        <v/>
      </c>
      <c r="AA49" s="352" t="str">
        <f>IF('Marks Entry'!Q51="","",'Marks Entry'!Q51)</f>
        <v/>
      </c>
      <c r="AB49" s="353" t="str">
        <f t="shared" si="37"/>
        <v/>
      </c>
      <c r="AC49" s="374" t="str">
        <f t="shared" si="38"/>
        <v/>
      </c>
      <c r="AD49" s="352" t="str">
        <f>IF('Marks Entry'!R51="","",'Marks Entry'!R51)</f>
        <v/>
      </c>
      <c r="AE49" s="374" t="str">
        <f t="shared" si="39"/>
        <v/>
      </c>
      <c r="AF49" s="371" t="str">
        <f>IF(AND($B49="NSO",$E49=""),"",IF(AND('Marks Entry'!S51="AB"),"AB",IF(AND('Marks Entry'!S51="ML"),"RE",IF('Marks Entry'!S51="","",ROUNDUP('Marks Entry'!S51*30/100,0)))))</f>
        <v/>
      </c>
      <c r="AG49" s="375" t="str">
        <f t="shared" si="40"/>
        <v/>
      </c>
      <c r="AH49" s="357">
        <f t="shared" si="41"/>
        <v>0</v>
      </c>
      <c r="AI49" s="357">
        <f t="shared" si="42"/>
        <v>0</v>
      </c>
      <c r="AJ49" s="358" t="str">
        <f t="shared" si="43"/>
        <v/>
      </c>
      <c r="AK49" s="357" t="str">
        <f t="shared" si="44"/>
        <v/>
      </c>
      <c r="AL49" s="357" t="str">
        <f t="shared" si="45"/>
        <v/>
      </c>
      <c r="AM49" s="357" t="str">
        <f t="shared" si="46"/>
        <v/>
      </c>
      <c r="AN49" s="359" t="str">
        <f>IF('Marks Entry'!T51="","",'Marks Entry'!T51)</f>
        <v/>
      </c>
      <c r="AO49" s="352" t="str">
        <f>IF('Marks Entry'!V51="","",'Marks Entry'!V51)</f>
        <v/>
      </c>
      <c r="AP49" s="352" t="str">
        <f>IF('Marks Entry'!W51="","",'Marks Entry'!W51)</f>
        <v/>
      </c>
      <c r="AQ49" s="352" t="str">
        <f>IF('Marks Entry'!X51="","",'Marks Entry'!X51)</f>
        <v/>
      </c>
      <c r="AR49" s="353" t="str">
        <f t="shared" si="47"/>
        <v/>
      </c>
      <c r="AS49" s="374" t="str">
        <f t="shared" si="48"/>
        <v/>
      </c>
      <c r="AT49" s="352" t="str">
        <f>IF('Marks Entry'!Y51="","",'Marks Entry'!Y51)</f>
        <v/>
      </c>
      <c r="AU49" s="352" t="str">
        <f>IF('Marks Entry'!Z51="","",'Marks Entry'!Z51)</f>
        <v/>
      </c>
      <c r="AV49" s="352" t="str">
        <f t="shared" si="49"/>
        <v/>
      </c>
      <c r="AW49" s="374" t="str">
        <f t="shared" si="50"/>
        <v/>
      </c>
      <c r="AX49" s="371" t="str">
        <f>IF(AND($B49="NSO",$E49=""),"",IF(AND('Marks Entry'!AA51="AB",'Marks Entry'!AB51="AB"),"AB",IF(AND('Marks Entry'!AA51="ML",'Marks Entry'!AB51="ML"),"RE",IF('Marks Entry'!AA51="","",ROUNDUP(('Marks Entry'!AA51+'Marks Entry'!AB51)*30/100,0)))))</f>
        <v/>
      </c>
      <c r="AY49" s="375" t="str">
        <f t="shared" si="51"/>
        <v/>
      </c>
      <c r="AZ49" s="357">
        <f t="shared" si="52"/>
        <v>0</v>
      </c>
      <c r="BA49" s="357">
        <f t="shared" si="53"/>
        <v>0</v>
      </c>
      <c r="BB49" s="358" t="str">
        <f t="shared" si="54"/>
        <v/>
      </c>
      <c r="BC49" s="357" t="str">
        <f t="shared" si="55"/>
        <v/>
      </c>
      <c r="BD49" s="357" t="str">
        <f t="shared" si="56"/>
        <v/>
      </c>
      <c r="BE49" s="357" t="str">
        <f t="shared" si="57"/>
        <v/>
      </c>
      <c r="BF49" s="359" t="str">
        <f>IF('Marks Entry'!AC51="","",'Marks Entry'!AC51)</f>
        <v/>
      </c>
      <c r="BG49" s="352" t="str">
        <f>IF('Marks Entry'!AE51="","",'Marks Entry'!AE51)</f>
        <v/>
      </c>
      <c r="BH49" s="352" t="str">
        <f>IF('Marks Entry'!AF51="","",'Marks Entry'!AF51)</f>
        <v/>
      </c>
      <c r="BI49" s="352" t="str">
        <f>IF('Marks Entry'!AG51="","",'Marks Entry'!AG51)</f>
        <v/>
      </c>
      <c r="BJ49" s="353" t="str">
        <f t="shared" si="58"/>
        <v/>
      </c>
      <c r="BK49" s="374" t="str">
        <f t="shared" si="59"/>
        <v/>
      </c>
      <c r="BL49" s="352" t="str">
        <f>IF('Marks Entry'!AH51="","",'Marks Entry'!AH51)</f>
        <v/>
      </c>
      <c r="BM49" s="352" t="str">
        <f>IF('Marks Entry'!AI51="","",'Marks Entry'!AI51)</f>
        <v/>
      </c>
      <c r="BN49" s="352" t="str">
        <f t="shared" si="60"/>
        <v/>
      </c>
      <c r="BO49" s="374" t="str">
        <f t="shared" si="61"/>
        <v/>
      </c>
      <c r="BP49" s="371" t="str">
        <f>IF(AND($B49="NSO",$E49=""),"",IF(AND('Marks Entry'!AJ51="AB",'Marks Entry'!AK51="AB"),"AB",IF(AND('Marks Entry'!AJ51="ML",'Marks Entry'!AK51="ML"),"RE",IF('Marks Entry'!AJ51="","",ROUNDUP(('Marks Entry'!AJ51+'Marks Entry'!AK51)*30/100,0)))))</f>
        <v/>
      </c>
      <c r="BQ49" s="375" t="str">
        <f t="shared" si="62"/>
        <v/>
      </c>
      <c r="BR49" s="357">
        <f t="shared" si="63"/>
        <v>0</v>
      </c>
      <c r="BS49" s="357">
        <f t="shared" si="64"/>
        <v>0</v>
      </c>
      <c r="BT49" s="358" t="str">
        <f t="shared" si="65"/>
        <v/>
      </c>
      <c r="BU49" s="357" t="str">
        <f t="shared" si="66"/>
        <v/>
      </c>
      <c r="BV49" s="357" t="str">
        <f t="shared" si="67"/>
        <v/>
      </c>
      <c r="BW49" s="357" t="str">
        <f t="shared" si="68"/>
        <v/>
      </c>
      <c r="BX49" s="359" t="str">
        <f>IF('Marks Entry'!AL51="","",'Marks Entry'!AL51)</f>
        <v/>
      </c>
      <c r="BY49" s="352" t="str">
        <f>IF('Marks Entry'!AN51="","",'Marks Entry'!AN51)</f>
        <v/>
      </c>
      <c r="BZ49" s="352" t="str">
        <f>IF('Marks Entry'!AO51="","",'Marks Entry'!AO51)</f>
        <v/>
      </c>
      <c r="CA49" s="352" t="str">
        <f>IF('Marks Entry'!AP51="","",'Marks Entry'!AP51)</f>
        <v/>
      </c>
      <c r="CB49" s="353" t="str">
        <f t="shared" si="69"/>
        <v/>
      </c>
      <c r="CC49" s="374" t="str">
        <f t="shared" si="70"/>
        <v/>
      </c>
      <c r="CD49" s="352" t="str">
        <f>IF('Marks Entry'!AQ51="","",'Marks Entry'!AQ51)</f>
        <v/>
      </c>
      <c r="CE49" s="352" t="str">
        <f>IF('Marks Entry'!AR51="","",'Marks Entry'!AR51)</f>
        <v/>
      </c>
      <c r="CF49" s="352" t="str">
        <f t="shared" si="71"/>
        <v/>
      </c>
      <c r="CG49" s="374" t="str">
        <f t="shared" si="72"/>
        <v/>
      </c>
      <c r="CH49" s="371" t="str">
        <f>IF(AND($B49="NSO",$E49=""),"",IF(AND('Marks Entry'!AS51="AB",'Marks Entry'!AT51="AB"),"AB",IF(AND('Marks Entry'!AS51="ML",'Marks Entry'!AT51="ML"),"RE",IF('Marks Entry'!AS51="","",ROUNDUP(('Marks Entry'!AS51+'Marks Entry'!AT51)*30/100,0)))))</f>
        <v/>
      </c>
      <c r="CI49" s="375" t="str">
        <f t="shared" si="73"/>
        <v/>
      </c>
      <c r="CJ49" s="357">
        <f t="shared" si="74"/>
        <v>0</v>
      </c>
      <c r="CK49" s="357">
        <f t="shared" si="75"/>
        <v>0</v>
      </c>
      <c r="CL49" s="358" t="str">
        <f t="shared" si="76"/>
        <v/>
      </c>
      <c r="CM49" s="357" t="str">
        <f t="shared" si="77"/>
        <v/>
      </c>
      <c r="CN49" s="357" t="str">
        <f t="shared" si="78"/>
        <v/>
      </c>
      <c r="CO49" s="357" t="str">
        <f t="shared" si="79"/>
        <v/>
      </c>
      <c r="CP49" s="359" t="str">
        <f>IF('Marks Entry'!AU51="","",'Marks Entry'!AU51)</f>
        <v/>
      </c>
      <c r="CQ49" s="352" t="str">
        <f>IF('Marks Entry'!AW51="","",'Marks Entry'!AW51)</f>
        <v/>
      </c>
      <c r="CR49" s="352" t="str">
        <f>IF('Marks Entry'!AX51="","",'Marks Entry'!AX51)</f>
        <v/>
      </c>
      <c r="CS49" s="352" t="str">
        <f>IF('Marks Entry'!AY51="","",'Marks Entry'!AY51)</f>
        <v/>
      </c>
      <c r="CT49" s="353" t="str">
        <f t="shared" si="80"/>
        <v/>
      </c>
      <c r="CU49" s="374" t="str">
        <f t="shared" si="81"/>
        <v/>
      </c>
      <c r="CV49" s="352" t="str">
        <f>IF('Marks Entry'!AZ51="","",'Marks Entry'!AZ51)</f>
        <v/>
      </c>
      <c r="CW49" s="352" t="str">
        <f>IF('Marks Entry'!BA51="","",'Marks Entry'!BA51)</f>
        <v/>
      </c>
      <c r="CX49" s="352" t="str">
        <f t="shared" si="82"/>
        <v/>
      </c>
      <c r="CY49" s="374" t="str">
        <f t="shared" si="83"/>
        <v/>
      </c>
      <c r="CZ49" s="371" t="str">
        <f>IF(AND($B49="NSO",$E49=""),"",IF(AND('Marks Entry'!BB51="AB",'Marks Entry'!BC51="AB"),"AB",IF(AND('Marks Entry'!BB51="ML",'Marks Entry'!BC51="ML"),"RE",IF('Marks Entry'!BB51="","",ROUNDUP(('Marks Entry'!BB51+'Marks Entry'!BC51)*30/100,0)))))</f>
        <v/>
      </c>
      <c r="DA49" s="375" t="str">
        <f t="shared" si="84"/>
        <v/>
      </c>
      <c r="DB49" s="357">
        <f t="shared" si="85"/>
        <v>0</v>
      </c>
      <c r="DC49" s="357">
        <f t="shared" si="86"/>
        <v>0</v>
      </c>
      <c r="DD49" s="358" t="str">
        <f t="shared" si="87"/>
        <v/>
      </c>
      <c r="DE49" s="357" t="str">
        <f t="shared" si="88"/>
        <v/>
      </c>
      <c r="DF49" s="357" t="str">
        <f t="shared" si="89"/>
        <v/>
      </c>
      <c r="DG49" s="357" t="str">
        <f t="shared" si="90"/>
        <v/>
      </c>
      <c r="DH49" s="357">
        <f t="shared" si="91"/>
        <v>0</v>
      </c>
      <c r="DI49" s="376" t="str">
        <f t="shared" si="92"/>
        <v/>
      </c>
      <c r="DJ49" s="376" t="str">
        <f t="shared" si="93"/>
        <v/>
      </c>
      <c r="DK49" s="376" t="str">
        <f t="shared" si="94"/>
        <v/>
      </c>
      <c r="DL49" s="376" t="str">
        <f t="shared" si="95"/>
        <v/>
      </c>
      <c r="DM49" s="376" t="str">
        <f t="shared" si="96"/>
        <v/>
      </c>
      <c r="DN49" s="376" t="str">
        <f t="shared" si="97"/>
        <v/>
      </c>
      <c r="DO49" s="361">
        <f t="shared" si="98"/>
        <v>0</v>
      </c>
      <c r="DP49" s="361">
        <f t="shared" si="99"/>
        <v>0</v>
      </c>
      <c r="DQ49" s="361">
        <f t="shared" si="100"/>
        <v>0</v>
      </c>
      <c r="DR49" s="361">
        <f t="shared" si="101"/>
        <v>0</v>
      </c>
      <c r="DS49" s="361">
        <f t="shared" si="102"/>
        <v>0</v>
      </c>
      <c r="DT49" s="377" t="str">
        <f t="shared" si="103"/>
        <v/>
      </c>
      <c r="DU49" s="480" t="str">
        <f>IF('Marks Entry'!BD51="","",'Marks Entry'!BD51)</f>
        <v/>
      </c>
      <c r="DV49" s="480" t="str">
        <f>IF('Marks Entry'!BE51="","",'Marks Entry'!BE51)</f>
        <v/>
      </c>
      <c r="DW49" s="480" t="str">
        <f>IF('Marks Entry'!BF51="","",'Marks Entry'!BF51)</f>
        <v/>
      </c>
      <c r="DX49" s="378" t="str">
        <f t="shared" si="104"/>
        <v/>
      </c>
      <c r="DY49" s="352" t="str">
        <f t="shared" si="105"/>
        <v/>
      </c>
      <c r="DZ49" s="379" t="str">
        <f t="shared" si="106"/>
        <v/>
      </c>
      <c r="EA49" s="352" t="str">
        <f t="shared" si="107"/>
        <v/>
      </c>
      <c r="EB49" s="379" t="str">
        <f t="shared" si="108"/>
        <v/>
      </c>
      <c r="EC49" s="352" t="str">
        <f t="shared" si="109"/>
        <v/>
      </c>
      <c r="ED49" s="352" t="str">
        <f t="shared" si="110"/>
        <v/>
      </c>
      <c r="EE49" s="352" t="str">
        <f t="shared" si="111"/>
        <v/>
      </c>
      <c r="EF49" s="380" t="str">
        <f t="shared" si="112"/>
        <v/>
      </c>
      <c r="EG49" s="379" t="str">
        <f t="shared" si="113"/>
        <v/>
      </c>
      <c r="EH49" s="352" t="str">
        <f t="shared" si="114"/>
        <v/>
      </c>
      <c r="EI49" s="352" t="str">
        <f t="shared" si="115"/>
        <v/>
      </c>
      <c r="EJ49" s="352" t="str">
        <f t="shared" si="116"/>
        <v/>
      </c>
      <c r="EK49" s="352" t="str">
        <f t="shared" si="117"/>
        <v/>
      </c>
      <c r="EL49" s="379" t="str">
        <f t="shared" si="118"/>
        <v/>
      </c>
      <c r="EM49" s="352" t="str">
        <f t="shared" si="119"/>
        <v/>
      </c>
      <c r="EN49" s="352" t="str">
        <f t="shared" si="120"/>
        <v/>
      </c>
      <c r="EO49" s="352" t="str">
        <f t="shared" si="121"/>
        <v/>
      </c>
      <c r="EP49" s="352" t="str">
        <f t="shared" si="122"/>
        <v/>
      </c>
      <c r="EQ49" s="379" t="str">
        <f t="shared" si="123"/>
        <v/>
      </c>
      <c r="ER49" s="352" t="str">
        <f t="shared" si="124"/>
        <v/>
      </c>
      <c r="ES49" s="352" t="str">
        <f t="shared" si="125"/>
        <v/>
      </c>
      <c r="ET49" s="352" t="str">
        <f t="shared" si="126"/>
        <v/>
      </c>
      <c r="EU49" s="352" t="str">
        <f t="shared" si="127"/>
        <v/>
      </c>
      <c r="EV49" s="379" t="str">
        <f t="shared" si="128"/>
        <v/>
      </c>
      <c r="EW49" s="379" t="str">
        <f t="shared" si="129"/>
        <v/>
      </c>
      <c r="EX49" s="381" t="str">
        <f>IF('Student DATA Entry'!I46="","",'Student DATA Entry'!I46)</f>
        <v/>
      </c>
      <c r="EY49" s="382" t="str">
        <f>IF('Student DATA Entry'!J46="","",'Student DATA Entry'!J46)</f>
        <v/>
      </c>
      <c r="EZ49" s="368" t="str">
        <f t="shared" si="130"/>
        <v xml:space="preserve">      </v>
      </c>
      <c r="FA49" s="368" t="str">
        <f t="shared" si="131"/>
        <v xml:space="preserve">      </v>
      </c>
      <c r="FB49" s="368" t="str">
        <f t="shared" si="132"/>
        <v xml:space="preserve">      </v>
      </c>
      <c r="FC49" s="368" t="str">
        <f t="shared" si="133"/>
        <v xml:space="preserve">              </v>
      </c>
      <c r="FD49" s="368" t="str">
        <f t="shared" si="134"/>
        <v xml:space="preserve"> </v>
      </c>
      <c r="FE49" s="479" t="str">
        <f t="shared" si="135"/>
        <v/>
      </c>
      <c r="FF49" s="384" t="str">
        <f t="shared" si="136"/>
        <v/>
      </c>
      <c r="FG49" s="481" t="str">
        <f t="shared" si="137"/>
        <v/>
      </c>
      <c r="FH49" s="386" t="str">
        <f t="shared" si="138"/>
        <v/>
      </c>
      <c r="FI49" s="364" t="str">
        <f t="shared" si="139"/>
        <v/>
      </c>
      <c r="FJ49" s="141"/>
    </row>
    <row r="50" spans="1:166" s="140" customFormat="1" ht="15.6" customHeight="1">
      <c r="A50" s="369">
        <v>45</v>
      </c>
      <c r="B50" s="370" t="str">
        <f>IF('Marks Entry'!B52="","",VALUE('Marks Entry'!B52))</f>
        <v/>
      </c>
      <c r="C50" s="371" t="str">
        <f>IF('Marks Entry'!C52="","",'Marks Entry'!C52)</f>
        <v/>
      </c>
      <c r="D50" s="372" t="str">
        <f>IF('Marks Entry'!D52="","",'Marks Entry'!D52)</f>
        <v/>
      </c>
      <c r="E50" s="373" t="str">
        <f>IF('Marks Entry'!E52="","",'Marks Entry'!E52)</f>
        <v/>
      </c>
      <c r="F50" s="373" t="str">
        <f>IF('Marks Entry'!F52="","",'Marks Entry'!F52)</f>
        <v/>
      </c>
      <c r="G50" s="373" t="str">
        <f>IF('Marks Entry'!G52="","",'Marks Entry'!G52)</f>
        <v/>
      </c>
      <c r="H50" s="352" t="str">
        <f>IF('Marks Entry'!H52="","",'Marks Entry'!H52)</f>
        <v/>
      </c>
      <c r="I50" s="352" t="str">
        <f>IF('Marks Entry'!I52="","",'Marks Entry'!I52)</f>
        <v/>
      </c>
      <c r="J50" s="352" t="str">
        <f>IF('Marks Entry'!J52="","",'Marks Entry'!J52)</f>
        <v/>
      </c>
      <c r="K50" s="352" t="str">
        <f>IF('Marks Entry'!K52="","",'Marks Entry'!K52)</f>
        <v/>
      </c>
      <c r="L50" s="352" t="str">
        <f>IF('Marks Entry'!L52="","",'Marks Entry'!L52)</f>
        <v/>
      </c>
      <c r="M50" s="353" t="str">
        <f t="shared" si="27"/>
        <v/>
      </c>
      <c r="N50" s="374" t="str">
        <f t="shared" si="28"/>
        <v/>
      </c>
      <c r="O50" s="352" t="str">
        <f>IF('Marks Entry'!M52="","",'Marks Entry'!M52)</f>
        <v/>
      </c>
      <c r="P50" s="374" t="str">
        <f t="shared" si="29"/>
        <v/>
      </c>
      <c r="Q50" s="371" t="str">
        <f>IF(AND($B50="NSO",$E50="",O50=""),"",IF(AND('Marks Entry'!N52="AB"),"AB",IF(AND('Marks Entry'!N52="ML"),"RE",IF('Marks Entry'!N52="","",ROUNDUP('Marks Entry'!N52*30/100,0)))))</f>
        <v/>
      </c>
      <c r="R50" s="375" t="str">
        <f t="shared" si="30"/>
        <v/>
      </c>
      <c r="S50" s="357">
        <f t="shared" si="31"/>
        <v>0</v>
      </c>
      <c r="T50" s="357">
        <f t="shared" si="32"/>
        <v>0</v>
      </c>
      <c r="U50" s="358" t="str">
        <f t="shared" si="33"/>
        <v/>
      </c>
      <c r="V50" s="357" t="str">
        <f t="shared" si="34"/>
        <v/>
      </c>
      <c r="W50" s="357" t="str">
        <f t="shared" si="35"/>
        <v/>
      </c>
      <c r="X50" s="357" t="str">
        <f t="shared" si="36"/>
        <v/>
      </c>
      <c r="Y50" s="352" t="str">
        <f>IF('Marks Entry'!O52="","",'Marks Entry'!O52)</f>
        <v/>
      </c>
      <c r="Z50" s="352" t="str">
        <f>IF('Marks Entry'!P52="","",'Marks Entry'!P52)</f>
        <v/>
      </c>
      <c r="AA50" s="352" t="str">
        <f>IF('Marks Entry'!Q52="","",'Marks Entry'!Q52)</f>
        <v/>
      </c>
      <c r="AB50" s="353" t="str">
        <f t="shared" si="37"/>
        <v/>
      </c>
      <c r="AC50" s="374" t="str">
        <f t="shared" si="38"/>
        <v/>
      </c>
      <c r="AD50" s="352" t="str">
        <f>IF('Marks Entry'!R52="","",'Marks Entry'!R52)</f>
        <v/>
      </c>
      <c r="AE50" s="374" t="str">
        <f t="shared" si="39"/>
        <v/>
      </c>
      <c r="AF50" s="371" t="str">
        <f>IF(AND($B50="NSO",$E50=""),"",IF(AND('Marks Entry'!S52="AB"),"AB",IF(AND('Marks Entry'!S52="ML"),"RE",IF('Marks Entry'!S52="","",ROUNDUP('Marks Entry'!S52*30/100,0)))))</f>
        <v/>
      </c>
      <c r="AG50" s="375" t="str">
        <f t="shared" si="40"/>
        <v/>
      </c>
      <c r="AH50" s="357">
        <f t="shared" si="41"/>
        <v>0</v>
      </c>
      <c r="AI50" s="357">
        <f t="shared" si="42"/>
        <v>0</v>
      </c>
      <c r="AJ50" s="358" t="str">
        <f t="shared" si="43"/>
        <v/>
      </c>
      <c r="AK50" s="357" t="str">
        <f t="shared" si="44"/>
        <v/>
      </c>
      <c r="AL50" s="357" t="str">
        <f t="shared" si="45"/>
        <v/>
      </c>
      <c r="AM50" s="357" t="str">
        <f t="shared" si="46"/>
        <v/>
      </c>
      <c r="AN50" s="359" t="str">
        <f>IF('Marks Entry'!T52="","",'Marks Entry'!T52)</f>
        <v/>
      </c>
      <c r="AO50" s="352" t="str">
        <f>IF('Marks Entry'!V52="","",'Marks Entry'!V52)</f>
        <v/>
      </c>
      <c r="AP50" s="352" t="str">
        <f>IF('Marks Entry'!W52="","",'Marks Entry'!W52)</f>
        <v/>
      </c>
      <c r="AQ50" s="352" t="str">
        <f>IF('Marks Entry'!X52="","",'Marks Entry'!X52)</f>
        <v/>
      </c>
      <c r="AR50" s="353" t="str">
        <f t="shared" si="47"/>
        <v/>
      </c>
      <c r="AS50" s="374" t="str">
        <f t="shared" si="48"/>
        <v/>
      </c>
      <c r="AT50" s="352" t="str">
        <f>IF('Marks Entry'!Y52="","",'Marks Entry'!Y52)</f>
        <v/>
      </c>
      <c r="AU50" s="352" t="str">
        <f>IF('Marks Entry'!Z52="","",'Marks Entry'!Z52)</f>
        <v/>
      </c>
      <c r="AV50" s="352" t="str">
        <f t="shared" si="49"/>
        <v/>
      </c>
      <c r="AW50" s="374" t="str">
        <f t="shared" si="50"/>
        <v/>
      </c>
      <c r="AX50" s="371" t="str">
        <f>IF(AND($B50="NSO",$E50=""),"",IF(AND('Marks Entry'!AA52="AB",'Marks Entry'!AB52="AB"),"AB",IF(AND('Marks Entry'!AA52="ML",'Marks Entry'!AB52="ML"),"RE",IF('Marks Entry'!AA52="","",ROUNDUP(('Marks Entry'!AA52+'Marks Entry'!AB52)*30/100,0)))))</f>
        <v/>
      </c>
      <c r="AY50" s="375" t="str">
        <f t="shared" si="51"/>
        <v/>
      </c>
      <c r="AZ50" s="357">
        <f t="shared" si="52"/>
        <v>0</v>
      </c>
      <c r="BA50" s="357">
        <f t="shared" si="53"/>
        <v>0</v>
      </c>
      <c r="BB50" s="358" t="str">
        <f t="shared" si="54"/>
        <v/>
      </c>
      <c r="BC50" s="357" t="str">
        <f t="shared" si="55"/>
        <v/>
      </c>
      <c r="BD50" s="357" t="str">
        <f t="shared" si="56"/>
        <v/>
      </c>
      <c r="BE50" s="357" t="str">
        <f t="shared" si="57"/>
        <v/>
      </c>
      <c r="BF50" s="359" t="str">
        <f>IF('Marks Entry'!AC52="","",'Marks Entry'!AC52)</f>
        <v/>
      </c>
      <c r="BG50" s="352" t="str">
        <f>IF('Marks Entry'!AE52="","",'Marks Entry'!AE52)</f>
        <v/>
      </c>
      <c r="BH50" s="352" t="str">
        <f>IF('Marks Entry'!AF52="","",'Marks Entry'!AF52)</f>
        <v/>
      </c>
      <c r="BI50" s="352" t="str">
        <f>IF('Marks Entry'!AG52="","",'Marks Entry'!AG52)</f>
        <v/>
      </c>
      <c r="BJ50" s="353" t="str">
        <f t="shared" si="58"/>
        <v/>
      </c>
      <c r="BK50" s="374" t="str">
        <f t="shared" si="59"/>
        <v/>
      </c>
      <c r="BL50" s="352" t="str">
        <f>IF('Marks Entry'!AH52="","",'Marks Entry'!AH52)</f>
        <v/>
      </c>
      <c r="BM50" s="352" t="str">
        <f>IF('Marks Entry'!AI52="","",'Marks Entry'!AI52)</f>
        <v/>
      </c>
      <c r="BN50" s="352" t="str">
        <f t="shared" si="60"/>
        <v/>
      </c>
      <c r="BO50" s="374" t="str">
        <f t="shared" si="61"/>
        <v/>
      </c>
      <c r="BP50" s="371" t="str">
        <f>IF(AND($B50="NSO",$E50=""),"",IF(AND('Marks Entry'!AJ52="AB",'Marks Entry'!AK52="AB"),"AB",IF(AND('Marks Entry'!AJ52="ML",'Marks Entry'!AK52="ML"),"RE",IF('Marks Entry'!AJ52="","",ROUNDUP(('Marks Entry'!AJ52+'Marks Entry'!AK52)*30/100,0)))))</f>
        <v/>
      </c>
      <c r="BQ50" s="375" t="str">
        <f t="shared" si="62"/>
        <v/>
      </c>
      <c r="BR50" s="357">
        <f t="shared" si="63"/>
        <v>0</v>
      </c>
      <c r="BS50" s="357">
        <f t="shared" si="64"/>
        <v>0</v>
      </c>
      <c r="BT50" s="358" t="str">
        <f t="shared" si="65"/>
        <v/>
      </c>
      <c r="BU50" s="357" t="str">
        <f t="shared" si="66"/>
        <v/>
      </c>
      <c r="BV50" s="357" t="str">
        <f t="shared" si="67"/>
        <v/>
      </c>
      <c r="BW50" s="357" t="str">
        <f t="shared" si="68"/>
        <v/>
      </c>
      <c r="BX50" s="359" t="str">
        <f>IF('Marks Entry'!AL52="","",'Marks Entry'!AL52)</f>
        <v/>
      </c>
      <c r="BY50" s="352" t="str">
        <f>IF('Marks Entry'!AN52="","",'Marks Entry'!AN52)</f>
        <v/>
      </c>
      <c r="BZ50" s="352" t="str">
        <f>IF('Marks Entry'!AO52="","",'Marks Entry'!AO52)</f>
        <v/>
      </c>
      <c r="CA50" s="352" t="str">
        <f>IF('Marks Entry'!AP52="","",'Marks Entry'!AP52)</f>
        <v/>
      </c>
      <c r="CB50" s="353" t="str">
        <f t="shared" si="69"/>
        <v/>
      </c>
      <c r="CC50" s="374" t="str">
        <f t="shared" si="70"/>
        <v/>
      </c>
      <c r="CD50" s="352" t="str">
        <f>IF('Marks Entry'!AQ52="","",'Marks Entry'!AQ52)</f>
        <v/>
      </c>
      <c r="CE50" s="352" t="str">
        <f>IF('Marks Entry'!AR52="","",'Marks Entry'!AR52)</f>
        <v/>
      </c>
      <c r="CF50" s="352" t="str">
        <f t="shared" si="71"/>
        <v/>
      </c>
      <c r="CG50" s="374" t="str">
        <f t="shared" si="72"/>
        <v/>
      </c>
      <c r="CH50" s="371" t="str">
        <f>IF(AND($B50="NSO",$E50=""),"",IF(AND('Marks Entry'!AS52="AB",'Marks Entry'!AT52="AB"),"AB",IF(AND('Marks Entry'!AS52="ML",'Marks Entry'!AT52="ML"),"RE",IF('Marks Entry'!AS52="","",ROUNDUP(('Marks Entry'!AS52+'Marks Entry'!AT52)*30/100,0)))))</f>
        <v/>
      </c>
      <c r="CI50" s="375" t="str">
        <f t="shared" si="73"/>
        <v/>
      </c>
      <c r="CJ50" s="357">
        <f t="shared" si="74"/>
        <v>0</v>
      </c>
      <c r="CK50" s="357">
        <f t="shared" si="75"/>
        <v>0</v>
      </c>
      <c r="CL50" s="358" t="str">
        <f t="shared" si="76"/>
        <v/>
      </c>
      <c r="CM50" s="357" t="str">
        <f t="shared" si="77"/>
        <v/>
      </c>
      <c r="CN50" s="357" t="str">
        <f t="shared" si="78"/>
        <v/>
      </c>
      <c r="CO50" s="357" t="str">
        <f t="shared" si="79"/>
        <v/>
      </c>
      <c r="CP50" s="359" t="str">
        <f>IF('Marks Entry'!AU52="","",'Marks Entry'!AU52)</f>
        <v/>
      </c>
      <c r="CQ50" s="352" t="str">
        <f>IF('Marks Entry'!AW52="","",'Marks Entry'!AW52)</f>
        <v/>
      </c>
      <c r="CR50" s="352" t="str">
        <f>IF('Marks Entry'!AX52="","",'Marks Entry'!AX52)</f>
        <v/>
      </c>
      <c r="CS50" s="352" t="str">
        <f>IF('Marks Entry'!AY52="","",'Marks Entry'!AY52)</f>
        <v/>
      </c>
      <c r="CT50" s="353" t="str">
        <f t="shared" si="80"/>
        <v/>
      </c>
      <c r="CU50" s="374" t="str">
        <f t="shared" si="81"/>
        <v/>
      </c>
      <c r="CV50" s="352" t="str">
        <f>IF('Marks Entry'!AZ52="","",'Marks Entry'!AZ52)</f>
        <v/>
      </c>
      <c r="CW50" s="352" t="str">
        <f>IF('Marks Entry'!BA52="","",'Marks Entry'!BA52)</f>
        <v/>
      </c>
      <c r="CX50" s="352" t="str">
        <f t="shared" si="82"/>
        <v/>
      </c>
      <c r="CY50" s="374" t="str">
        <f t="shared" si="83"/>
        <v/>
      </c>
      <c r="CZ50" s="371" t="str">
        <f>IF(AND($B50="NSO",$E50=""),"",IF(AND('Marks Entry'!BB52="AB",'Marks Entry'!BC52="AB"),"AB",IF(AND('Marks Entry'!BB52="ML",'Marks Entry'!BC52="ML"),"RE",IF('Marks Entry'!BB52="","",ROUNDUP(('Marks Entry'!BB52+'Marks Entry'!BC52)*30/100,0)))))</f>
        <v/>
      </c>
      <c r="DA50" s="375" t="str">
        <f t="shared" si="84"/>
        <v/>
      </c>
      <c r="DB50" s="357">
        <f t="shared" si="85"/>
        <v>0</v>
      </c>
      <c r="DC50" s="357">
        <f t="shared" si="86"/>
        <v>0</v>
      </c>
      <c r="DD50" s="358" t="str">
        <f t="shared" si="87"/>
        <v/>
      </c>
      <c r="DE50" s="357" t="str">
        <f t="shared" si="88"/>
        <v/>
      </c>
      <c r="DF50" s="357" t="str">
        <f t="shared" si="89"/>
        <v/>
      </c>
      <c r="DG50" s="357" t="str">
        <f t="shared" si="90"/>
        <v/>
      </c>
      <c r="DH50" s="357">
        <f t="shared" si="91"/>
        <v>0</v>
      </c>
      <c r="DI50" s="376" t="str">
        <f t="shared" si="92"/>
        <v/>
      </c>
      <c r="DJ50" s="376" t="str">
        <f t="shared" si="93"/>
        <v/>
      </c>
      <c r="DK50" s="376" t="str">
        <f t="shared" si="94"/>
        <v/>
      </c>
      <c r="DL50" s="376" t="str">
        <f t="shared" si="95"/>
        <v/>
      </c>
      <c r="DM50" s="376" t="str">
        <f t="shared" si="96"/>
        <v/>
      </c>
      <c r="DN50" s="376" t="str">
        <f t="shared" si="97"/>
        <v/>
      </c>
      <c r="DO50" s="361">
        <f t="shared" si="98"/>
        <v>0</v>
      </c>
      <c r="DP50" s="361">
        <f t="shared" si="99"/>
        <v>0</v>
      </c>
      <c r="DQ50" s="361">
        <f t="shared" si="100"/>
        <v>0</v>
      </c>
      <c r="DR50" s="361">
        <f t="shared" si="101"/>
        <v>0</v>
      </c>
      <c r="DS50" s="361">
        <f t="shared" si="102"/>
        <v>0</v>
      </c>
      <c r="DT50" s="377" t="str">
        <f t="shared" si="103"/>
        <v/>
      </c>
      <c r="DU50" s="480" t="str">
        <f>IF('Marks Entry'!BD52="","",'Marks Entry'!BD52)</f>
        <v/>
      </c>
      <c r="DV50" s="480" t="str">
        <f>IF('Marks Entry'!BE52="","",'Marks Entry'!BE52)</f>
        <v/>
      </c>
      <c r="DW50" s="480" t="str">
        <f>IF('Marks Entry'!BF52="","",'Marks Entry'!BF52)</f>
        <v/>
      </c>
      <c r="DX50" s="378" t="str">
        <f t="shared" si="104"/>
        <v/>
      </c>
      <c r="DY50" s="352" t="str">
        <f t="shared" si="105"/>
        <v/>
      </c>
      <c r="DZ50" s="379" t="str">
        <f t="shared" si="106"/>
        <v/>
      </c>
      <c r="EA50" s="352" t="str">
        <f t="shared" si="107"/>
        <v/>
      </c>
      <c r="EB50" s="379" t="str">
        <f t="shared" si="108"/>
        <v/>
      </c>
      <c r="EC50" s="352" t="str">
        <f t="shared" si="109"/>
        <v/>
      </c>
      <c r="ED50" s="352" t="str">
        <f t="shared" si="110"/>
        <v/>
      </c>
      <c r="EE50" s="352" t="str">
        <f t="shared" si="111"/>
        <v/>
      </c>
      <c r="EF50" s="380" t="str">
        <f t="shared" si="112"/>
        <v/>
      </c>
      <c r="EG50" s="379" t="str">
        <f t="shared" si="113"/>
        <v/>
      </c>
      <c r="EH50" s="352" t="str">
        <f t="shared" si="114"/>
        <v/>
      </c>
      <c r="EI50" s="352" t="str">
        <f t="shared" si="115"/>
        <v/>
      </c>
      <c r="EJ50" s="352" t="str">
        <f t="shared" si="116"/>
        <v/>
      </c>
      <c r="EK50" s="352" t="str">
        <f t="shared" si="117"/>
        <v/>
      </c>
      <c r="EL50" s="379" t="str">
        <f t="shared" si="118"/>
        <v/>
      </c>
      <c r="EM50" s="352" t="str">
        <f t="shared" si="119"/>
        <v/>
      </c>
      <c r="EN50" s="352" t="str">
        <f t="shared" si="120"/>
        <v/>
      </c>
      <c r="EO50" s="352" t="str">
        <f t="shared" si="121"/>
        <v/>
      </c>
      <c r="EP50" s="352" t="str">
        <f t="shared" si="122"/>
        <v/>
      </c>
      <c r="EQ50" s="379" t="str">
        <f t="shared" si="123"/>
        <v/>
      </c>
      <c r="ER50" s="352" t="str">
        <f t="shared" si="124"/>
        <v/>
      </c>
      <c r="ES50" s="352" t="str">
        <f t="shared" si="125"/>
        <v/>
      </c>
      <c r="ET50" s="352" t="str">
        <f t="shared" si="126"/>
        <v/>
      </c>
      <c r="EU50" s="352" t="str">
        <f t="shared" si="127"/>
        <v/>
      </c>
      <c r="EV50" s="379" t="str">
        <f t="shared" si="128"/>
        <v/>
      </c>
      <c r="EW50" s="379" t="str">
        <f t="shared" si="129"/>
        <v/>
      </c>
      <c r="EX50" s="381" t="str">
        <f>IF('Student DATA Entry'!I47="","",'Student DATA Entry'!I47)</f>
        <v/>
      </c>
      <c r="EY50" s="382" t="str">
        <f>IF('Student DATA Entry'!J47="","",'Student DATA Entry'!J47)</f>
        <v/>
      </c>
      <c r="EZ50" s="368" t="str">
        <f t="shared" si="130"/>
        <v xml:space="preserve">      </v>
      </c>
      <c r="FA50" s="368" t="str">
        <f t="shared" si="131"/>
        <v xml:space="preserve">      </v>
      </c>
      <c r="FB50" s="368" t="str">
        <f t="shared" si="132"/>
        <v xml:space="preserve">      </v>
      </c>
      <c r="FC50" s="368" t="str">
        <f t="shared" si="133"/>
        <v xml:space="preserve">              </v>
      </c>
      <c r="FD50" s="368" t="str">
        <f t="shared" si="134"/>
        <v xml:space="preserve"> </v>
      </c>
      <c r="FE50" s="479" t="str">
        <f t="shared" si="135"/>
        <v/>
      </c>
      <c r="FF50" s="384" t="str">
        <f t="shared" si="136"/>
        <v/>
      </c>
      <c r="FG50" s="481" t="str">
        <f t="shared" si="137"/>
        <v/>
      </c>
      <c r="FH50" s="386" t="str">
        <f t="shared" si="138"/>
        <v/>
      </c>
      <c r="FI50" s="364" t="str">
        <f t="shared" si="139"/>
        <v/>
      </c>
      <c r="FJ50" s="141"/>
    </row>
    <row r="51" spans="1:166" s="140" customFormat="1" ht="15.6" customHeight="1">
      <c r="A51" s="369">
        <v>46</v>
      </c>
      <c r="B51" s="370" t="str">
        <f>IF('Marks Entry'!B53="","",VALUE('Marks Entry'!B53))</f>
        <v/>
      </c>
      <c r="C51" s="371" t="str">
        <f>IF('Marks Entry'!C53="","",'Marks Entry'!C53)</f>
        <v/>
      </c>
      <c r="D51" s="372" t="str">
        <f>IF('Marks Entry'!D53="","",'Marks Entry'!D53)</f>
        <v/>
      </c>
      <c r="E51" s="373" t="str">
        <f>IF('Marks Entry'!E53="","",'Marks Entry'!E53)</f>
        <v/>
      </c>
      <c r="F51" s="373" t="str">
        <f>IF('Marks Entry'!F53="","",'Marks Entry'!F53)</f>
        <v/>
      </c>
      <c r="G51" s="373" t="str">
        <f>IF('Marks Entry'!G53="","",'Marks Entry'!G53)</f>
        <v/>
      </c>
      <c r="H51" s="352" t="str">
        <f>IF('Marks Entry'!H53="","",'Marks Entry'!H53)</f>
        <v/>
      </c>
      <c r="I51" s="352" t="str">
        <f>IF('Marks Entry'!I53="","",'Marks Entry'!I53)</f>
        <v/>
      </c>
      <c r="J51" s="352" t="str">
        <f>IF('Marks Entry'!J53="","",'Marks Entry'!J53)</f>
        <v/>
      </c>
      <c r="K51" s="352" t="str">
        <f>IF('Marks Entry'!K53="","",'Marks Entry'!K53)</f>
        <v/>
      </c>
      <c r="L51" s="352" t="str">
        <f>IF('Marks Entry'!L53="","",'Marks Entry'!L53)</f>
        <v/>
      </c>
      <c r="M51" s="353" t="str">
        <f t="shared" si="27"/>
        <v/>
      </c>
      <c r="N51" s="374" t="str">
        <f t="shared" si="28"/>
        <v/>
      </c>
      <c r="O51" s="352" t="str">
        <f>IF('Marks Entry'!M53="","",'Marks Entry'!M53)</f>
        <v/>
      </c>
      <c r="P51" s="374" t="str">
        <f t="shared" si="29"/>
        <v/>
      </c>
      <c r="Q51" s="371" t="str">
        <f>IF(AND($B51="NSO",$E51="",O51=""),"",IF(AND('Marks Entry'!N53="AB"),"AB",IF(AND('Marks Entry'!N53="ML"),"RE",IF('Marks Entry'!N53="","",ROUNDUP('Marks Entry'!N53*30/100,0)))))</f>
        <v/>
      </c>
      <c r="R51" s="375" t="str">
        <f t="shared" si="30"/>
        <v/>
      </c>
      <c r="S51" s="357">
        <f t="shared" si="31"/>
        <v>0</v>
      </c>
      <c r="T51" s="357">
        <f t="shared" si="32"/>
        <v>0</v>
      </c>
      <c r="U51" s="358" t="str">
        <f t="shared" si="33"/>
        <v/>
      </c>
      <c r="V51" s="357" t="str">
        <f t="shared" si="34"/>
        <v/>
      </c>
      <c r="W51" s="357" t="str">
        <f t="shared" si="35"/>
        <v/>
      </c>
      <c r="X51" s="357" t="str">
        <f t="shared" si="36"/>
        <v/>
      </c>
      <c r="Y51" s="352" t="str">
        <f>IF('Marks Entry'!O53="","",'Marks Entry'!O53)</f>
        <v/>
      </c>
      <c r="Z51" s="352" t="str">
        <f>IF('Marks Entry'!P53="","",'Marks Entry'!P53)</f>
        <v/>
      </c>
      <c r="AA51" s="352" t="str">
        <f>IF('Marks Entry'!Q53="","",'Marks Entry'!Q53)</f>
        <v/>
      </c>
      <c r="AB51" s="353" t="str">
        <f t="shared" si="37"/>
        <v/>
      </c>
      <c r="AC51" s="374" t="str">
        <f t="shared" si="38"/>
        <v/>
      </c>
      <c r="AD51" s="352" t="str">
        <f>IF('Marks Entry'!R53="","",'Marks Entry'!R53)</f>
        <v/>
      </c>
      <c r="AE51" s="374" t="str">
        <f t="shared" si="39"/>
        <v/>
      </c>
      <c r="AF51" s="371" t="str">
        <f>IF(AND($B51="NSO",$E51=""),"",IF(AND('Marks Entry'!S53="AB"),"AB",IF(AND('Marks Entry'!S53="ML"),"RE",IF('Marks Entry'!S53="","",ROUNDUP('Marks Entry'!S53*30/100,0)))))</f>
        <v/>
      </c>
      <c r="AG51" s="375" t="str">
        <f t="shared" si="40"/>
        <v/>
      </c>
      <c r="AH51" s="357">
        <f t="shared" si="41"/>
        <v>0</v>
      </c>
      <c r="AI51" s="357">
        <f t="shared" si="42"/>
        <v>0</v>
      </c>
      <c r="AJ51" s="358" t="str">
        <f t="shared" si="43"/>
        <v/>
      </c>
      <c r="AK51" s="357" t="str">
        <f t="shared" si="44"/>
        <v/>
      </c>
      <c r="AL51" s="357" t="str">
        <f t="shared" si="45"/>
        <v/>
      </c>
      <c r="AM51" s="357" t="str">
        <f t="shared" si="46"/>
        <v/>
      </c>
      <c r="AN51" s="359" t="str">
        <f>IF('Marks Entry'!T53="","",'Marks Entry'!T53)</f>
        <v/>
      </c>
      <c r="AO51" s="352" t="str">
        <f>IF('Marks Entry'!V53="","",'Marks Entry'!V53)</f>
        <v/>
      </c>
      <c r="AP51" s="352" t="str">
        <f>IF('Marks Entry'!W53="","",'Marks Entry'!W53)</f>
        <v/>
      </c>
      <c r="AQ51" s="352" t="str">
        <f>IF('Marks Entry'!X53="","",'Marks Entry'!X53)</f>
        <v/>
      </c>
      <c r="AR51" s="353" t="str">
        <f t="shared" si="47"/>
        <v/>
      </c>
      <c r="AS51" s="374" t="str">
        <f t="shared" si="48"/>
        <v/>
      </c>
      <c r="AT51" s="352" t="str">
        <f>IF('Marks Entry'!Y53="","",'Marks Entry'!Y53)</f>
        <v/>
      </c>
      <c r="AU51" s="352" t="str">
        <f>IF('Marks Entry'!Z53="","",'Marks Entry'!Z53)</f>
        <v/>
      </c>
      <c r="AV51" s="352" t="str">
        <f t="shared" si="49"/>
        <v/>
      </c>
      <c r="AW51" s="374" t="str">
        <f t="shared" si="50"/>
        <v/>
      </c>
      <c r="AX51" s="371" t="str">
        <f>IF(AND($B51="NSO",$E51=""),"",IF(AND('Marks Entry'!AA53="AB",'Marks Entry'!AB53="AB"),"AB",IF(AND('Marks Entry'!AA53="ML",'Marks Entry'!AB53="ML"),"RE",IF('Marks Entry'!AA53="","",ROUNDUP(('Marks Entry'!AA53+'Marks Entry'!AB53)*30/100,0)))))</f>
        <v/>
      </c>
      <c r="AY51" s="375" t="str">
        <f t="shared" si="51"/>
        <v/>
      </c>
      <c r="AZ51" s="357">
        <f t="shared" si="52"/>
        <v>0</v>
      </c>
      <c r="BA51" s="357">
        <f t="shared" si="53"/>
        <v>0</v>
      </c>
      <c r="BB51" s="358" t="str">
        <f t="shared" si="54"/>
        <v/>
      </c>
      <c r="BC51" s="357" t="str">
        <f t="shared" si="55"/>
        <v/>
      </c>
      <c r="BD51" s="357" t="str">
        <f t="shared" si="56"/>
        <v/>
      </c>
      <c r="BE51" s="357" t="str">
        <f t="shared" si="57"/>
        <v/>
      </c>
      <c r="BF51" s="359" t="str">
        <f>IF('Marks Entry'!AC53="","",'Marks Entry'!AC53)</f>
        <v/>
      </c>
      <c r="BG51" s="352" t="str">
        <f>IF('Marks Entry'!AE53="","",'Marks Entry'!AE53)</f>
        <v/>
      </c>
      <c r="BH51" s="352" t="str">
        <f>IF('Marks Entry'!AF53="","",'Marks Entry'!AF53)</f>
        <v/>
      </c>
      <c r="BI51" s="352" t="str">
        <f>IF('Marks Entry'!AG53="","",'Marks Entry'!AG53)</f>
        <v/>
      </c>
      <c r="BJ51" s="353" t="str">
        <f t="shared" si="58"/>
        <v/>
      </c>
      <c r="BK51" s="374" t="str">
        <f t="shared" si="59"/>
        <v/>
      </c>
      <c r="BL51" s="352" t="str">
        <f>IF('Marks Entry'!AH53="","",'Marks Entry'!AH53)</f>
        <v/>
      </c>
      <c r="BM51" s="352" t="str">
        <f>IF('Marks Entry'!AI53="","",'Marks Entry'!AI53)</f>
        <v/>
      </c>
      <c r="BN51" s="352" t="str">
        <f t="shared" si="60"/>
        <v/>
      </c>
      <c r="BO51" s="374" t="str">
        <f t="shared" si="61"/>
        <v/>
      </c>
      <c r="BP51" s="371" t="str">
        <f>IF(AND($B51="NSO",$E51=""),"",IF(AND('Marks Entry'!AJ53="AB",'Marks Entry'!AK53="AB"),"AB",IF(AND('Marks Entry'!AJ53="ML",'Marks Entry'!AK53="ML"),"RE",IF('Marks Entry'!AJ53="","",ROUNDUP(('Marks Entry'!AJ53+'Marks Entry'!AK53)*30/100,0)))))</f>
        <v/>
      </c>
      <c r="BQ51" s="375" t="str">
        <f t="shared" si="62"/>
        <v/>
      </c>
      <c r="BR51" s="357">
        <f t="shared" si="63"/>
        <v>0</v>
      </c>
      <c r="BS51" s="357">
        <f t="shared" si="64"/>
        <v>0</v>
      </c>
      <c r="BT51" s="358" t="str">
        <f t="shared" si="65"/>
        <v/>
      </c>
      <c r="BU51" s="357" t="str">
        <f t="shared" si="66"/>
        <v/>
      </c>
      <c r="BV51" s="357" t="str">
        <f t="shared" si="67"/>
        <v/>
      </c>
      <c r="BW51" s="357" t="str">
        <f t="shared" si="68"/>
        <v/>
      </c>
      <c r="BX51" s="359" t="str">
        <f>IF('Marks Entry'!AL53="","",'Marks Entry'!AL53)</f>
        <v/>
      </c>
      <c r="BY51" s="352" t="str">
        <f>IF('Marks Entry'!AN53="","",'Marks Entry'!AN53)</f>
        <v/>
      </c>
      <c r="BZ51" s="352" t="str">
        <f>IF('Marks Entry'!AO53="","",'Marks Entry'!AO53)</f>
        <v/>
      </c>
      <c r="CA51" s="352" t="str">
        <f>IF('Marks Entry'!AP53="","",'Marks Entry'!AP53)</f>
        <v/>
      </c>
      <c r="CB51" s="353" t="str">
        <f t="shared" si="69"/>
        <v/>
      </c>
      <c r="CC51" s="374" t="str">
        <f t="shared" si="70"/>
        <v/>
      </c>
      <c r="CD51" s="352" t="str">
        <f>IF('Marks Entry'!AQ53="","",'Marks Entry'!AQ53)</f>
        <v/>
      </c>
      <c r="CE51" s="352" t="str">
        <f>IF('Marks Entry'!AR53="","",'Marks Entry'!AR53)</f>
        <v/>
      </c>
      <c r="CF51" s="352" t="str">
        <f t="shared" si="71"/>
        <v/>
      </c>
      <c r="CG51" s="374" t="str">
        <f t="shared" si="72"/>
        <v/>
      </c>
      <c r="CH51" s="371" t="str">
        <f>IF(AND($B51="NSO",$E51=""),"",IF(AND('Marks Entry'!AS53="AB",'Marks Entry'!AT53="AB"),"AB",IF(AND('Marks Entry'!AS53="ML",'Marks Entry'!AT53="ML"),"RE",IF('Marks Entry'!AS53="","",ROUNDUP(('Marks Entry'!AS53+'Marks Entry'!AT53)*30/100,0)))))</f>
        <v/>
      </c>
      <c r="CI51" s="375" t="str">
        <f t="shared" si="73"/>
        <v/>
      </c>
      <c r="CJ51" s="357">
        <f t="shared" si="74"/>
        <v>0</v>
      </c>
      <c r="CK51" s="357">
        <f t="shared" si="75"/>
        <v>0</v>
      </c>
      <c r="CL51" s="358" t="str">
        <f t="shared" si="76"/>
        <v/>
      </c>
      <c r="CM51" s="357" t="str">
        <f t="shared" si="77"/>
        <v/>
      </c>
      <c r="CN51" s="357" t="str">
        <f t="shared" si="78"/>
        <v/>
      </c>
      <c r="CO51" s="357" t="str">
        <f t="shared" si="79"/>
        <v/>
      </c>
      <c r="CP51" s="359" t="str">
        <f>IF('Marks Entry'!AU53="","",'Marks Entry'!AU53)</f>
        <v/>
      </c>
      <c r="CQ51" s="352" t="str">
        <f>IF('Marks Entry'!AW53="","",'Marks Entry'!AW53)</f>
        <v/>
      </c>
      <c r="CR51" s="352" t="str">
        <f>IF('Marks Entry'!AX53="","",'Marks Entry'!AX53)</f>
        <v/>
      </c>
      <c r="CS51" s="352" t="str">
        <f>IF('Marks Entry'!AY53="","",'Marks Entry'!AY53)</f>
        <v/>
      </c>
      <c r="CT51" s="353" t="str">
        <f t="shared" si="80"/>
        <v/>
      </c>
      <c r="CU51" s="374" t="str">
        <f t="shared" si="81"/>
        <v/>
      </c>
      <c r="CV51" s="352" t="str">
        <f>IF('Marks Entry'!AZ53="","",'Marks Entry'!AZ53)</f>
        <v/>
      </c>
      <c r="CW51" s="352" t="str">
        <f>IF('Marks Entry'!BA53="","",'Marks Entry'!BA53)</f>
        <v/>
      </c>
      <c r="CX51" s="352" t="str">
        <f t="shared" si="82"/>
        <v/>
      </c>
      <c r="CY51" s="374" t="str">
        <f t="shared" si="83"/>
        <v/>
      </c>
      <c r="CZ51" s="371" t="str">
        <f>IF(AND($B51="NSO",$E51=""),"",IF(AND('Marks Entry'!BB53="AB",'Marks Entry'!BC53="AB"),"AB",IF(AND('Marks Entry'!BB53="ML",'Marks Entry'!BC53="ML"),"RE",IF('Marks Entry'!BB53="","",ROUNDUP(('Marks Entry'!BB53+'Marks Entry'!BC53)*30/100,0)))))</f>
        <v/>
      </c>
      <c r="DA51" s="375" t="str">
        <f t="shared" si="84"/>
        <v/>
      </c>
      <c r="DB51" s="357">
        <f t="shared" si="85"/>
        <v>0</v>
      </c>
      <c r="DC51" s="357">
        <f t="shared" si="86"/>
        <v>0</v>
      </c>
      <c r="DD51" s="358" t="str">
        <f t="shared" si="87"/>
        <v/>
      </c>
      <c r="DE51" s="357" t="str">
        <f t="shared" si="88"/>
        <v/>
      </c>
      <c r="DF51" s="357" t="str">
        <f t="shared" si="89"/>
        <v/>
      </c>
      <c r="DG51" s="357" t="str">
        <f t="shared" si="90"/>
        <v/>
      </c>
      <c r="DH51" s="357">
        <f t="shared" si="91"/>
        <v>0</v>
      </c>
      <c r="DI51" s="376" t="str">
        <f t="shared" si="92"/>
        <v/>
      </c>
      <c r="DJ51" s="376" t="str">
        <f t="shared" si="93"/>
        <v/>
      </c>
      <c r="DK51" s="376" t="str">
        <f t="shared" si="94"/>
        <v/>
      </c>
      <c r="DL51" s="376" t="str">
        <f t="shared" si="95"/>
        <v/>
      </c>
      <c r="DM51" s="376" t="str">
        <f t="shared" si="96"/>
        <v/>
      </c>
      <c r="DN51" s="376" t="str">
        <f t="shared" si="97"/>
        <v/>
      </c>
      <c r="DO51" s="361">
        <f t="shared" si="98"/>
        <v>0</v>
      </c>
      <c r="DP51" s="361">
        <f t="shared" si="99"/>
        <v>0</v>
      </c>
      <c r="DQ51" s="361">
        <f t="shared" si="100"/>
        <v>0</v>
      </c>
      <c r="DR51" s="361">
        <f t="shared" si="101"/>
        <v>0</v>
      </c>
      <c r="DS51" s="361">
        <f t="shared" si="102"/>
        <v>0</v>
      </c>
      <c r="DT51" s="377" t="str">
        <f t="shared" si="103"/>
        <v/>
      </c>
      <c r="DU51" s="480" t="str">
        <f>IF('Marks Entry'!BD53="","",'Marks Entry'!BD53)</f>
        <v/>
      </c>
      <c r="DV51" s="480" t="str">
        <f>IF('Marks Entry'!BE53="","",'Marks Entry'!BE53)</f>
        <v/>
      </c>
      <c r="DW51" s="480" t="str">
        <f>IF('Marks Entry'!BF53="","",'Marks Entry'!BF53)</f>
        <v/>
      </c>
      <c r="DX51" s="378" t="str">
        <f t="shared" si="104"/>
        <v/>
      </c>
      <c r="DY51" s="352" t="str">
        <f t="shared" si="105"/>
        <v/>
      </c>
      <c r="DZ51" s="379" t="str">
        <f t="shared" si="106"/>
        <v/>
      </c>
      <c r="EA51" s="352" t="str">
        <f t="shared" si="107"/>
        <v/>
      </c>
      <c r="EB51" s="379" t="str">
        <f t="shared" si="108"/>
        <v/>
      </c>
      <c r="EC51" s="352" t="str">
        <f t="shared" si="109"/>
        <v/>
      </c>
      <c r="ED51" s="352" t="str">
        <f t="shared" si="110"/>
        <v/>
      </c>
      <c r="EE51" s="352" t="str">
        <f t="shared" si="111"/>
        <v/>
      </c>
      <c r="EF51" s="380" t="str">
        <f t="shared" si="112"/>
        <v/>
      </c>
      <c r="EG51" s="379" t="str">
        <f t="shared" si="113"/>
        <v/>
      </c>
      <c r="EH51" s="352" t="str">
        <f t="shared" si="114"/>
        <v/>
      </c>
      <c r="EI51" s="352" t="str">
        <f t="shared" si="115"/>
        <v/>
      </c>
      <c r="EJ51" s="352" t="str">
        <f t="shared" si="116"/>
        <v/>
      </c>
      <c r="EK51" s="352" t="str">
        <f t="shared" si="117"/>
        <v/>
      </c>
      <c r="EL51" s="379" t="str">
        <f t="shared" si="118"/>
        <v/>
      </c>
      <c r="EM51" s="352" t="str">
        <f t="shared" si="119"/>
        <v/>
      </c>
      <c r="EN51" s="352" t="str">
        <f t="shared" si="120"/>
        <v/>
      </c>
      <c r="EO51" s="352" t="str">
        <f t="shared" si="121"/>
        <v/>
      </c>
      <c r="EP51" s="352" t="str">
        <f t="shared" si="122"/>
        <v/>
      </c>
      <c r="EQ51" s="379" t="str">
        <f t="shared" si="123"/>
        <v/>
      </c>
      <c r="ER51" s="352" t="str">
        <f t="shared" si="124"/>
        <v/>
      </c>
      <c r="ES51" s="352" t="str">
        <f t="shared" si="125"/>
        <v/>
      </c>
      <c r="ET51" s="352" t="str">
        <f t="shared" si="126"/>
        <v/>
      </c>
      <c r="EU51" s="352" t="str">
        <f t="shared" si="127"/>
        <v/>
      </c>
      <c r="EV51" s="379" t="str">
        <f t="shared" si="128"/>
        <v/>
      </c>
      <c r="EW51" s="379" t="str">
        <f t="shared" si="129"/>
        <v/>
      </c>
      <c r="EX51" s="381" t="str">
        <f>IF('Student DATA Entry'!I48="","",'Student DATA Entry'!I48)</f>
        <v/>
      </c>
      <c r="EY51" s="382" t="str">
        <f>IF('Student DATA Entry'!J48="","",'Student DATA Entry'!J48)</f>
        <v/>
      </c>
      <c r="EZ51" s="368" t="str">
        <f t="shared" si="130"/>
        <v xml:space="preserve">      </v>
      </c>
      <c r="FA51" s="368" t="str">
        <f t="shared" si="131"/>
        <v xml:space="preserve">      </v>
      </c>
      <c r="FB51" s="368" t="str">
        <f t="shared" si="132"/>
        <v xml:space="preserve">      </v>
      </c>
      <c r="FC51" s="368" t="str">
        <f t="shared" si="133"/>
        <v xml:space="preserve">              </v>
      </c>
      <c r="FD51" s="368" t="str">
        <f t="shared" si="134"/>
        <v xml:space="preserve"> </v>
      </c>
      <c r="FE51" s="479" t="str">
        <f t="shared" si="135"/>
        <v/>
      </c>
      <c r="FF51" s="384" t="str">
        <f t="shared" si="136"/>
        <v/>
      </c>
      <c r="FG51" s="481" t="str">
        <f t="shared" si="137"/>
        <v/>
      </c>
      <c r="FH51" s="386" t="str">
        <f t="shared" si="138"/>
        <v/>
      </c>
      <c r="FI51" s="364" t="str">
        <f t="shared" si="139"/>
        <v/>
      </c>
      <c r="FJ51" s="141"/>
    </row>
    <row r="52" spans="1:166" s="140" customFormat="1" ht="15.6" customHeight="1">
      <c r="A52" s="369">
        <v>47</v>
      </c>
      <c r="B52" s="370" t="str">
        <f>IF('Marks Entry'!B54="","",VALUE('Marks Entry'!B54))</f>
        <v/>
      </c>
      <c r="C52" s="371" t="str">
        <f>IF('Marks Entry'!C54="","",'Marks Entry'!C54)</f>
        <v/>
      </c>
      <c r="D52" s="372" t="str">
        <f>IF('Marks Entry'!D54="","",'Marks Entry'!D54)</f>
        <v/>
      </c>
      <c r="E52" s="373" t="str">
        <f>IF('Marks Entry'!E54="","",'Marks Entry'!E54)</f>
        <v/>
      </c>
      <c r="F52" s="373" t="str">
        <f>IF('Marks Entry'!F54="","",'Marks Entry'!F54)</f>
        <v/>
      </c>
      <c r="G52" s="373" t="str">
        <f>IF('Marks Entry'!G54="","",'Marks Entry'!G54)</f>
        <v/>
      </c>
      <c r="H52" s="352" t="str">
        <f>IF('Marks Entry'!H54="","",'Marks Entry'!H54)</f>
        <v/>
      </c>
      <c r="I52" s="352" t="str">
        <f>IF('Marks Entry'!I54="","",'Marks Entry'!I54)</f>
        <v/>
      </c>
      <c r="J52" s="352" t="str">
        <f>IF('Marks Entry'!J54="","",'Marks Entry'!J54)</f>
        <v/>
      </c>
      <c r="K52" s="352" t="str">
        <f>IF('Marks Entry'!K54="","",'Marks Entry'!K54)</f>
        <v/>
      </c>
      <c r="L52" s="352" t="str">
        <f>IF('Marks Entry'!L54="","",'Marks Entry'!L54)</f>
        <v/>
      </c>
      <c r="M52" s="353" t="str">
        <f t="shared" si="27"/>
        <v/>
      </c>
      <c r="N52" s="374" t="str">
        <f t="shared" si="28"/>
        <v/>
      </c>
      <c r="O52" s="352" t="str">
        <f>IF('Marks Entry'!M54="","",'Marks Entry'!M54)</f>
        <v/>
      </c>
      <c r="P52" s="374" t="str">
        <f t="shared" si="29"/>
        <v/>
      </c>
      <c r="Q52" s="371" t="str">
        <f>IF(AND($B52="NSO",$E52="",O52=""),"",IF(AND('Marks Entry'!N54="AB"),"AB",IF(AND('Marks Entry'!N54="ML"),"RE",IF('Marks Entry'!N54="","",ROUNDUP('Marks Entry'!N54*30/100,0)))))</f>
        <v/>
      </c>
      <c r="R52" s="375" t="str">
        <f t="shared" si="30"/>
        <v/>
      </c>
      <c r="S52" s="357">
        <f t="shared" si="31"/>
        <v>0</v>
      </c>
      <c r="T52" s="357">
        <f t="shared" si="32"/>
        <v>0</v>
      </c>
      <c r="U52" s="358" t="str">
        <f t="shared" si="33"/>
        <v/>
      </c>
      <c r="V52" s="357" t="str">
        <f t="shared" si="34"/>
        <v/>
      </c>
      <c r="W52" s="357" t="str">
        <f t="shared" si="35"/>
        <v/>
      </c>
      <c r="X52" s="357" t="str">
        <f t="shared" si="36"/>
        <v/>
      </c>
      <c r="Y52" s="352" t="str">
        <f>IF('Marks Entry'!O54="","",'Marks Entry'!O54)</f>
        <v/>
      </c>
      <c r="Z52" s="352" t="str">
        <f>IF('Marks Entry'!P54="","",'Marks Entry'!P54)</f>
        <v/>
      </c>
      <c r="AA52" s="352" t="str">
        <f>IF('Marks Entry'!Q54="","",'Marks Entry'!Q54)</f>
        <v/>
      </c>
      <c r="AB52" s="353" t="str">
        <f t="shared" si="37"/>
        <v/>
      </c>
      <c r="AC52" s="374" t="str">
        <f t="shared" si="38"/>
        <v/>
      </c>
      <c r="AD52" s="352" t="str">
        <f>IF('Marks Entry'!R54="","",'Marks Entry'!R54)</f>
        <v/>
      </c>
      <c r="AE52" s="374" t="str">
        <f t="shared" si="39"/>
        <v/>
      </c>
      <c r="AF52" s="371" t="str">
        <f>IF(AND($B52="NSO",$E52=""),"",IF(AND('Marks Entry'!S54="AB"),"AB",IF(AND('Marks Entry'!S54="ML"),"RE",IF('Marks Entry'!S54="","",ROUNDUP('Marks Entry'!S54*30/100,0)))))</f>
        <v/>
      </c>
      <c r="AG52" s="375" t="str">
        <f t="shared" si="40"/>
        <v/>
      </c>
      <c r="AH52" s="357">
        <f t="shared" si="41"/>
        <v>0</v>
      </c>
      <c r="AI52" s="357">
        <f t="shared" si="42"/>
        <v>0</v>
      </c>
      <c r="AJ52" s="358" t="str">
        <f t="shared" si="43"/>
        <v/>
      </c>
      <c r="AK52" s="357" t="str">
        <f t="shared" si="44"/>
        <v/>
      </c>
      <c r="AL52" s="357" t="str">
        <f t="shared" si="45"/>
        <v/>
      </c>
      <c r="AM52" s="357" t="str">
        <f t="shared" si="46"/>
        <v/>
      </c>
      <c r="AN52" s="359" t="str">
        <f>IF('Marks Entry'!T54="","",'Marks Entry'!T54)</f>
        <v/>
      </c>
      <c r="AO52" s="352" t="str">
        <f>IF('Marks Entry'!V54="","",'Marks Entry'!V54)</f>
        <v/>
      </c>
      <c r="AP52" s="352" t="str">
        <f>IF('Marks Entry'!W54="","",'Marks Entry'!W54)</f>
        <v/>
      </c>
      <c r="AQ52" s="352" t="str">
        <f>IF('Marks Entry'!X54="","",'Marks Entry'!X54)</f>
        <v/>
      </c>
      <c r="AR52" s="353" t="str">
        <f t="shared" si="47"/>
        <v/>
      </c>
      <c r="AS52" s="374" t="str">
        <f t="shared" si="48"/>
        <v/>
      </c>
      <c r="AT52" s="352" t="str">
        <f>IF('Marks Entry'!Y54="","",'Marks Entry'!Y54)</f>
        <v/>
      </c>
      <c r="AU52" s="352" t="str">
        <f>IF('Marks Entry'!Z54="","",'Marks Entry'!Z54)</f>
        <v/>
      </c>
      <c r="AV52" s="352" t="str">
        <f t="shared" si="49"/>
        <v/>
      </c>
      <c r="AW52" s="374" t="str">
        <f t="shared" si="50"/>
        <v/>
      </c>
      <c r="AX52" s="371" t="str">
        <f>IF(AND($B52="NSO",$E52=""),"",IF(AND('Marks Entry'!AA54="AB",'Marks Entry'!AB54="AB"),"AB",IF(AND('Marks Entry'!AA54="ML",'Marks Entry'!AB54="ML"),"RE",IF('Marks Entry'!AA54="","",ROUNDUP(('Marks Entry'!AA54+'Marks Entry'!AB54)*30/100,0)))))</f>
        <v/>
      </c>
      <c r="AY52" s="375" t="str">
        <f t="shared" si="51"/>
        <v/>
      </c>
      <c r="AZ52" s="357">
        <f t="shared" si="52"/>
        <v>0</v>
      </c>
      <c r="BA52" s="357">
        <f t="shared" si="53"/>
        <v>0</v>
      </c>
      <c r="BB52" s="358" t="str">
        <f t="shared" si="54"/>
        <v/>
      </c>
      <c r="BC52" s="357" t="str">
        <f t="shared" si="55"/>
        <v/>
      </c>
      <c r="BD52" s="357" t="str">
        <f t="shared" si="56"/>
        <v/>
      </c>
      <c r="BE52" s="357" t="str">
        <f t="shared" si="57"/>
        <v/>
      </c>
      <c r="BF52" s="359" t="str">
        <f>IF('Marks Entry'!AC54="","",'Marks Entry'!AC54)</f>
        <v/>
      </c>
      <c r="BG52" s="352" t="str">
        <f>IF('Marks Entry'!AE54="","",'Marks Entry'!AE54)</f>
        <v/>
      </c>
      <c r="BH52" s="352" t="str">
        <f>IF('Marks Entry'!AF54="","",'Marks Entry'!AF54)</f>
        <v/>
      </c>
      <c r="BI52" s="352" t="str">
        <f>IF('Marks Entry'!AG54="","",'Marks Entry'!AG54)</f>
        <v/>
      </c>
      <c r="BJ52" s="353" t="str">
        <f t="shared" si="58"/>
        <v/>
      </c>
      <c r="BK52" s="374" t="str">
        <f t="shared" si="59"/>
        <v/>
      </c>
      <c r="BL52" s="352" t="str">
        <f>IF('Marks Entry'!AH54="","",'Marks Entry'!AH54)</f>
        <v/>
      </c>
      <c r="BM52" s="352" t="str">
        <f>IF('Marks Entry'!AI54="","",'Marks Entry'!AI54)</f>
        <v/>
      </c>
      <c r="BN52" s="352" t="str">
        <f t="shared" si="60"/>
        <v/>
      </c>
      <c r="BO52" s="374" t="str">
        <f t="shared" si="61"/>
        <v/>
      </c>
      <c r="BP52" s="371" t="str">
        <f>IF(AND($B52="NSO",$E52=""),"",IF(AND('Marks Entry'!AJ54="AB",'Marks Entry'!AK54="AB"),"AB",IF(AND('Marks Entry'!AJ54="ML",'Marks Entry'!AK54="ML"),"RE",IF('Marks Entry'!AJ54="","",ROUNDUP(('Marks Entry'!AJ54+'Marks Entry'!AK54)*30/100,0)))))</f>
        <v/>
      </c>
      <c r="BQ52" s="375" t="str">
        <f t="shared" si="62"/>
        <v/>
      </c>
      <c r="BR52" s="357">
        <f t="shared" si="63"/>
        <v>0</v>
      </c>
      <c r="BS52" s="357">
        <f t="shared" si="64"/>
        <v>0</v>
      </c>
      <c r="BT52" s="358" t="str">
        <f t="shared" si="65"/>
        <v/>
      </c>
      <c r="BU52" s="357" t="str">
        <f t="shared" si="66"/>
        <v/>
      </c>
      <c r="BV52" s="357" t="str">
        <f t="shared" si="67"/>
        <v/>
      </c>
      <c r="BW52" s="357" t="str">
        <f t="shared" si="68"/>
        <v/>
      </c>
      <c r="BX52" s="359" t="str">
        <f>IF('Marks Entry'!AL54="","",'Marks Entry'!AL54)</f>
        <v/>
      </c>
      <c r="BY52" s="352" t="str">
        <f>IF('Marks Entry'!AN54="","",'Marks Entry'!AN54)</f>
        <v/>
      </c>
      <c r="BZ52" s="352" t="str">
        <f>IF('Marks Entry'!AO54="","",'Marks Entry'!AO54)</f>
        <v/>
      </c>
      <c r="CA52" s="352" t="str">
        <f>IF('Marks Entry'!AP54="","",'Marks Entry'!AP54)</f>
        <v/>
      </c>
      <c r="CB52" s="353" t="str">
        <f t="shared" si="69"/>
        <v/>
      </c>
      <c r="CC52" s="374" t="str">
        <f t="shared" si="70"/>
        <v/>
      </c>
      <c r="CD52" s="352" t="str">
        <f>IF('Marks Entry'!AQ54="","",'Marks Entry'!AQ54)</f>
        <v/>
      </c>
      <c r="CE52" s="352" t="str">
        <f>IF('Marks Entry'!AR54="","",'Marks Entry'!AR54)</f>
        <v/>
      </c>
      <c r="CF52" s="352" t="str">
        <f t="shared" si="71"/>
        <v/>
      </c>
      <c r="CG52" s="374" t="str">
        <f t="shared" si="72"/>
        <v/>
      </c>
      <c r="CH52" s="371" t="str">
        <f>IF(AND($B52="NSO",$E52=""),"",IF(AND('Marks Entry'!AS54="AB",'Marks Entry'!AT54="AB"),"AB",IF(AND('Marks Entry'!AS54="ML",'Marks Entry'!AT54="ML"),"RE",IF('Marks Entry'!AS54="","",ROUNDUP(('Marks Entry'!AS54+'Marks Entry'!AT54)*30/100,0)))))</f>
        <v/>
      </c>
      <c r="CI52" s="375" t="str">
        <f t="shared" si="73"/>
        <v/>
      </c>
      <c r="CJ52" s="357">
        <f t="shared" si="74"/>
        <v>0</v>
      </c>
      <c r="CK52" s="357">
        <f t="shared" si="75"/>
        <v>0</v>
      </c>
      <c r="CL52" s="358" t="str">
        <f t="shared" si="76"/>
        <v/>
      </c>
      <c r="CM52" s="357" t="str">
        <f t="shared" si="77"/>
        <v/>
      </c>
      <c r="CN52" s="357" t="str">
        <f t="shared" si="78"/>
        <v/>
      </c>
      <c r="CO52" s="357" t="str">
        <f t="shared" si="79"/>
        <v/>
      </c>
      <c r="CP52" s="359" t="str">
        <f>IF('Marks Entry'!AU54="","",'Marks Entry'!AU54)</f>
        <v/>
      </c>
      <c r="CQ52" s="352" t="str">
        <f>IF('Marks Entry'!AW54="","",'Marks Entry'!AW54)</f>
        <v/>
      </c>
      <c r="CR52" s="352" t="str">
        <f>IF('Marks Entry'!AX54="","",'Marks Entry'!AX54)</f>
        <v/>
      </c>
      <c r="CS52" s="352" t="str">
        <f>IF('Marks Entry'!AY54="","",'Marks Entry'!AY54)</f>
        <v/>
      </c>
      <c r="CT52" s="353" t="str">
        <f t="shared" si="80"/>
        <v/>
      </c>
      <c r="CU52" s="374" t="str">
        <f t="shared" si="81"/>
        <v/>
      </c>
      <c r="CV52" s="352" t="str">
        <f>IF('Marks Entry'!AZ54="","",'Marks Entry'!AZ54)</f>
        <v/>
      </c>
      <c r="CW52" s="352" t="str">
        <f>IF('Marks Entry'!BA54="","",'Marks Entry'!BA54)</f>
        <v/>
      </c>
      <c r="CX52" s="352" t="str">
        <f t="shared" si="82"/>
        <v/>
      </c>
      <c r="CY52" s="374" t="str">
        <f t="shared" si="83"/>
        <v/>
      </c>
      <c r="CZ52" s="371" t="str">
        <f>IF(AND($B52="NSO",$E52=""),"",IF(AND('Marks Entry'!BB54="AB",'Marks Entry'!BC54="AB"),"AB",IF(AND('Marks Entry'!BB54="ML",'Marks Entry'!BC54="ML"),"RE",IF('Marks Entry'!BB54="","",ROUNDUP(('Marks Entry'!BB54+'Marks Entry'!BC54)*30/100,0)))))</f>
        <v/>
      </c>
      <c r="DA52" s="375" t="str">
        <f t="shared" si="84"/>
        <v/>
      </c>
      <c r="DB52" s="357">
        <f t="shared" si="85"/>
        <v>0</v>
      </c>
      <c r="DC52" s="357">
        <f t="shared" si="86"/>
        <v>0</v>
      </c>
      <c r="DD52" s="358" t="str">
        <f t="shared" si="87"/>
        <v/>
      </c>
      <c r="DE52" s="357" t="str">
        <f t="shared" si="88"/>
        <v/>
      </c>
      <c r="DF52" s="357" t="str">
        <f t="shared" si="89"/>
        <v/>
      </c>
      <c r="DG52" s="357" t="str">
        <f t="shared" si="90"/>
        <v/>
      </c>
      <c r="DH52" s="357">
        <f t="shared" si="91"/>
        <v>0</v>
      </c>
      <c r="DI52" s="376" t="str">
        <f t="shared" si="92"/>
        <v/>
      </c>
      <c r="DJ52" s="376" t="str">
        <f t="shared" si="93"/>
        <v/>
      </c>
      <c r="DK52" s="376" t="str">
        <f t="shared" si="94"/>
        <v/>
      </c>
      <c r="DL52" s="376" t="str">
        <f t="shared" si="95"/>
        <v/>
      </c>
      <c r="DM52" s="376" t="str">
        <f t="shared" si="96"/>
        <v/>
      </c>
      <c r="DN52" s="376" t="str">
        <f t="shared" si="97"/>
        <v/>
      </c>
      <c r="DO52" s="361">
        <f t="shared" si="98"/>
        <v>0</v>
      </c>
      <c r="DP52" s="361">
        <f t="shared" si="99"/>
        <v>0</v>
      </c>
      <c r="DQ52" s="361">
        <f t="shared" si="100"/>
        <v>0</v>
      </c>
      <c r="DR52" s="361">
        <f t="shared" si="101"/>
        <v>0</v>
      </c>
      <c r="DS52" s="361">
        <f t="shared" si="102"/>
        <v>0</v>
      </c>
      <c r="DT52" s="377" t="str">
        <f t="shared" si="103"/>
        <v/>
      </c>
      <c r="DU52" s="480" t="str">
        <f>IF('Marks Entry'!BD54="","",'Marks Entry'!BD54)</f>
        <v/>
      </c>
      <c r="DV52" s="480" t="str">
        <f>IF('Marks Entry'!BE54="","",'Marks Entry'!BE54)</f>
        <v/>
      </c>
      <c r="DW52" s="480" t="str">
        <f>IF('Marks Entry'!BF54="","",'Marks Entry'!BF54)</f>
        <v/>
      </c>
      <c r="DX52" s="378" t="str">
        <f t="shared" si="104"/>
        <v/>
      </c>
      <c r="DY52" s="352" t="str">
        <f t="shared" si="105"/>
        <v/>
      </c>
      <c r="DZ52" s="379" t="str">
        <f t="shared" si="106"/>
        <v/>
      </c>
      <c r="EA52" s="352" t="str">
        <f t="shared" si="107"/>
        <v/>
      </c>
      <c r="EB52" s="379" t="str">
        <f t="shared" si="108"/>
        <v/>
      </c>
      <c r="EC52" s="352" t="str">
        <f t="shared" si="109"/>
        <v/>
      </c>
      <c r="ED52" s="352" t="str">
        <f t="shared" si="110"/>
        <v/>
      </c>
      <c r="EE52" s="352" t="str">
        <f t="shared" si="111"/>
        <v/>
      </c>
      <c r="EF52" s="380" t="str">
        <f t="shared" si="112"/>
        <v/>
      </c>
      <c r="EG52" s="379" t="str">
        <f t="shared" si="113"/>
        <v/>
      </c>
      <c r="EH52" s="352" t="str">
        <f t="shared" si="114"/>
        <v/>
      </c>
      <c r="EI52" s="352" t="str">
        <f t="shared" si="115"/>
        <v/>
      </c>
      <c r="EJ52" s="352" t="str">
        <f t="shared" si="116"/>
        <v/>
      </c>
      <c r="EK52" s="352" t="str">
        <f t="shared" si="117"/>
        <v/>
      </c>
      <c r="EL52" s="379" t="str">
        <f t="shared" si="118"/>
        <v/>
      </c>
      <c r="EM52" s="352" t="str">
        <f t="shared" si="119"/>
        <v/>
      </c>
      <c r="EN52" s="352" t="str">
        <f t="shared" si="120"/>
        <v/>
      </c>
      <c r="EO52" s="352" t="str">
        <f t="shared" si="121"/>
        <v/>
      </c>
      <c r="EP52" s="352" t="str">
        <f t="shared" si="122"/>
        <v/>
      </c>
      <c r="EQ52" s="379" t="str">
        <f t="shared" si="123"/>
        <v/>
      </c>
      <c r="ER52" s="352" t="str">
        <f t="shared" si="124"/>
        <v/>
      </c>
      <c r="ES52" s="352" t="str">
        <f t="shared" si="125"/>
        <v/>
      </c>
      <c r="ET52" s="352" t="str">
        <f t="shared" si="126"/>
        <v/>
      </c>
      <c r="EU52" s="352" t="str">
        <f t="shared" si="127"/>
        <v/>
      </c>
      <c r="EV52" s="379" t="str">
        <f t="shared" si="128"/>
        <v/>
      </c>
      <c r="EW52" s="379" t="str">
        <f t="shared" si="129"/>
        <v/>
      </c>
      <c r="EX52" s="381" t="str">
        <f>IF('Student DATA Entry'!I49="","",'Student DATA Entry'!I49)</f>
        <v/>
      </c>
      <c r="EY52" s="382" t="str">
        <f>IF('Student DATA Entry'!J49="","",'Student DATA Entry'!J49)</f>
        <v/>
      </c>
      <c r="EZ52" s="368" t="str">
        <f t="shared" si="130"/>
        <v xml:space="preserve">      </v>
      </c>
      <c r="FA52" s="368" t="str">
        <f t="shared" si="131"/>
        <v xml:space="preserve">      </v>
      </c>
      <c r="FB52" s="368" t="str">
        <f t="shared" si="132"/>
        <v xml:space="preserve">      </v>
      </c>
      <c r="FC52" s="368" t="str">
        <f t="shared" si="133"/>
        <v xml:space="preserve">              </v>
      </c>
      <c r="FD52" s="368" t="str">
        <f t="shared" si="134"/>
        <v xml:space="preserve"> </v>
      </c>
      <c r="FE52" s="479" t="str">
        <f t="shared" si="135"/>
        <v/>
      </c>
      <c r="FF52" s="384" t="str">
        <f t="shared" si="136"/>
        <v/>
      </c>
      <c r="FG52" s="481" t="str">
        <f t="shared" si="137"/>
        <v/>
      </c>
      <c r="FH52" s="386" t="str">
        <f t="shared" si="138"/>
        <v/>
      </c>
      <c r="FI52" s="364" t="str">
        <f t="shared" si="139"/>
        <v/>
      </c>
      <c r="FJ52" s="141"/>
    </row>
    <row r="53" spans="1:166" s="140" customFormat="1" ht="15.6" customHeight="1">
      <c r="A53" s="369">
        <v>48</v>
      </c>
      <c r="B53" s="370" t="str">
        <f>IF('Marks Entry'!B55="","",VALUE('Marks Entry'!B55))</f>
        <v/>
      </c>
      <c r="C53" s="371" t="str">
        <f>IF('Marks Entry'!C55="","",'Marks Entry'!C55)</f>
        <v/>
      </c>
      <c r="D53" s="372" t="str">
        <f>IF('Marks Entry'!D55="","",'Marks Entry'!D55)</f>
        <v/>
      </c>
      <c r="E53" s="373" t="str">
        <f>IF('Marks Entry'!E55="","",'Marks Entry'!E55)</f>
        <v/>
      </c>
      <c r="F53" s="373" t="str">
        <f>IF('Marks Entry'!F55="","",'Marks Entry'!F55)</f>
        <v/>
      </c>
      <c r="G53" s="373" t="str">
        <f>IF('Marks Entry'!G55="","",'Marks Entry'!G55)</f>
        <v/>
      </c>
      <c r="H53" s="352" t="str">
        <f>IF('Marks Entry'!H55="","",'Marks Entry'!H55)</f>
        <v/>
      </c>
      <c r="I53" s="352" t="str">
        <f>IF('Marks Entry'!I55="","",'Marks Entry'!I55)</f>
        <v/>
      </c>
      <c r="J53" s="352" t="str">
        <f>IF('Marks Entry'!J55="","",'Marks Entry'!J55)</f>
        <v/>
      </c>
      <c r="K53" s="352" t="str">
        <f>IF('Marks Entry'!K55="","",'Marks Entry'!K55)</f>
        <v/>
      </c>
      <c r="L53" s="352" t="str">
        <f>IF('Marks Entry'!L55="","",'Marks Entry'!L55)</f>
        <v/>
      </c>
      <c r="M53" s="353" t="str">
        <f t="shared" si="27"/>
        <v/>
      </c>
      <c r="N53" s="374" t="str">
        <f t="shared" si="28"/>
        <v/>
      </c>
      <c r="O53" s="352" t="str">
        <f>IF('Marks Entry'!M55="","",'Marks Entry'!M55)</f>
        <v/>
      </c>
      <c r="P53" s="374" t="str">
        <f t="shared" si="29"/>
        <v/>
      </c>
      <c r="Q53" s="371" t="str">
        <f>IF(AND($B53="NSO",$E53="",O53=""),"",IF(AND('Marks Entry'!N55="AB"),"AB",IF(AND('Marks Entry'!N55="ML"),"RE",IF('Marks Entry'!N55="","",ROUNDUP('Marks Entry'!N55*30/100,0)))))</f>
        <v/>
      </c>
      <c r="R53" s="375" t="str">
        <f t="shared" si="30"/>
        <v/>
      </c>
      <c r="S53" s="357">
        <f t="shared" si="31"/>
        <v>0</v>
      </c>
      <c r="T53" s="357">
        <f t="shared" si="32"/>
        <v>0</v>
      </c>
      <c r="U53" s="358" t="str">
        <f t="shared" si="33"/>
        <v/>
      </c>
      <c r="V53" s="357" t="str">
        <f t="shared" si="34"/>
        <v/>
      </c>
      <c r="W53" s="357" t="str">
        <f t="shared" si="35"/>
        <v/>
      </c>
      <c r="X53" s="357" t="str">
        <f t="shared" si="36"/>
        <v/>
      </c>
      <c r="Y53" s="352" t="str">
        <f>IF('Marks Entry'!O55="","",'Marks Entry'!O55)</f>
        <v/>
      </c>
      <c r="Z53" s="352" t="str">
        <f>IF('Marks Entry'!P55="","",'Marks Entry'!P55)</f>
        <v/>
      </c>
      <c r="AA53" s="352" t="str">
        <f>IF('Marks Entry'!Q55="","",'Marks Entry'!Q55)</f>
        <v/>
      </c>
      <c r="AB53" s="353" t="str">
        <f t="shared" si="37"/>
        <v/>
      </c>
      <c r="AC53" s="374" t="str">
        <f t="shared" si="38"/>
        <v/>
      </c>
      <c r="AD53" s="352" t="str">
        <f>IF('Marks Entry'!R55="","",'Marks Entry'!R55)</f>
        <v/>
      </c>
      <c r="AE53" s="374" t="str">
        <f t="shared" si="39"/>
        <v/>
      </c>
      <c r="AF53" s="371" t="str">
        <f>IF(AND($B53="NSO",$E53=""),"",IF(AND('Marks Entry'!S55="AB"),"AB",IF(AND('Marks Entry'!S55="ML"),"RE",IF('Marks Entry'!S55="","",ROUNDUP('Marks Entry'!S55*30/100,0)))))</f>
        <v/>
      </c>
      <c r="AG53" s="375" t="str">
        <f t="shared" si="40"/>
        <v/>
      </c>
      <c r="AH53" s="357">
        <f t="shared" si="41"/>
        <v>0</v>
      </c>
      <c r="AI53" s="357">
        <f t="shared" si="42"/>
        <v>0</v>
      </c>
      <c r="AJ53" s="358" t="str">
        <f t="shared" si="43"/>
        <v/>
      </c>
      <c r="AK53" s="357" t="str">
        <f t="shared" si="44"/>
        <v/>
      </c>
      <c r="AL53" s="357" t="str">
        <f t="shared" si="45"/>
        <v/>
      </c>
      <c r="AM53" s="357" t="str">
        <f t="shared" si="46"/>
        <v/>
      </c>
      <c r="AN53" s="359" t="str">
        <f>IF('Marks Entry'!T55="","",'Marks Entry'!T55)</f>
        <v/>
      </c>
      <c r="AO53" s="352" t="str">
        <f>IF('Marks Entry'!V55="","",'Marks Entry'!V55)</f>
        <v/>
      </c>
      <c r="AP53" s="352" t="str">
        <f>IF('Marks Entry'!W55="","",'Marks Entry'!W55)</f>
        <v/>
      </c>
      <c r="AQ53" s="352" t="str">
        <f>IF('Marks Entry'!X55="","",'Marks Entry'!X55)</f>
        <v/>
      </c>
      <c r="AR53" s="353" t="str">
        <f t="shared" si="47"/>
        <v/>
      </c>
      <c r="AS53" s="374" t="str">
        <f t="shared" si="48"/>
        <v/>
      </c>
      <c r="AT53" s="352" t="str">
        <f>IF('Marks Entry'!Y55="","",'Marks Entry'!Y55)</f>
        <v/>
      </c>
      <c r="AU53" s="352" t="str">
        <f>IF('Marks Entry'!Z55="","",'Marks Entry'!Z55)</f>
        <v/>
      </c>
      <c r="AV53" s="352" t="str">
        <f t="shared" si="49"/>
        <v/>
      </c>
      <c r="AW53" s="374" t="str">
        <f t="shared" si="50"/>
        <v/>
      </c>
      <c r="AX53" s="371" t="str">
        <f>IF(AND($B53="NSO",$E53=""),"",IF(AND('Marks Entry'!AA55="AB",'Marks Entry'!AB55="AB"),"AB",IF(AND('Marks Entry'!AA55="ML",'Marks Entry'!AB55="ML"),"RE",IF('Marks Entry'!AA55="","",ROUNDUP(('Marks Entry'!AA55+'Marks Entry'!AB55)*30/100,0)))))</f>
        <v/>
      </c>
      <c r="AY53" s="375" t="str">
        <f t="shared" si="51"/>
        <v/>
      </c>
      <c r="AZ53" s="357">
        <f t="shared" si="52"/>
        <v>0</v>
      </c>
      <c r="BA53" s="357">
        <f t="shared" si="53"/>
        <v>0</v>
      </c>
      <c r="BB53" s="358" t="str">
        <f t="shared" si="54"/>
        <v/>
      </c>
      <c r="BC53" s="357" t="str">
        <f t="shared" si="55"/>
        <v/>
      </c>
      <c r="BD53" s="357" t="str">
        <f t="shared" si="56"/>
        <v/>
      </c>
      <c r="BE53" s="357" t="str">
        <f t="shared" si="57"/>
        <v/>
      </c>
      <c r="BF53" s="359" t="str">
        <f>IF('Marks Entry'!AC55="","",'Marks Entry'!AC55)</f>
        <v/>
      </c>
      <c r="BG53" s="352" t="str">
        <f>IF('Marks Entry'!AE55="","",'Marks Entry'!AE55)</f>
        <v/>
      </c>
      <c r="BH53" s="352" t="str">
        <f>IF('Marks Entry'!AF55="","",'Marks Entry'!AF55)</f>
        <v/>
      </c>
      <c r="BI53" s="352" t="str">
        <f>IF('Marks Entry'!AG55="","",'Marks Entry'!AG55)</f>
        <v/>
      </c>
      <c r="BJ53" s="353" t="str">
        <f t="shared" si="58"/>
        <v/>
      </c>
      <c r="BK53" s="374" t="str">
        <f t="shared" si="59"/>
        <v/>
      </c>
      <c r="BL53" s="352" t="str">
        <f>IF('Marks Entry'!AH55="","",'Marks Entry'!AH55)</f>
        <v/>
      </c>
      <c r="BM53" s="352" t="str">
        <f>IF('Marks Entry'!AI55="","",'Marks Entry'!AI55)</f>
        <v/>
      </c>
      <c r="BN53" s="352" t="str">
        <f t="shared" si="60"/>
        <v/>
      </c>
      <c r="BO53" s="374" t="str">
        <f t="shared" si="61"/>
        <v/>
      </c>
      <c r="BP53" s="371" t="str">
        <f>IF(AND($B53="NSO",$E53=""),"",IF(AND('Marks Entry'!AJ55="AB",'Marks Entry'!AK55="AB"),"AB",IF(AND('Marks Entry'!AJ55="ML",'Marks Entry'!AK55="ML"),"RE",IF('Marks Entry'!AJ55="","",ROUNDUP(('Marks Entry'!AJ55+'Marks Entry'!AK55)*30/100,0)))))</f>
        <v/>
      </c>
      <c r="BQ53" s="375" t="str">
        <f t="shared" si="62"/>
        <v/>
      </c>
      <c r="BR53" s="357">
        <f t="shared" si="63"/>
        <v>0</v>
      </c>
      <c r="BS53" s="357">
        <f t="shared" si="64"/>
        <v>0</v>
      </c>
      <c r="BT53" s="358" t="str">
        <f t="shared" si="65"/>
        <v/>
      </c>
      <c r="BU53" s="357" t="str">
        <f t="shared" si="66"/>
        <v/>
      </c>
      <c r="BV53" s="357" t="str">
        <f t="shared" si="67"/>
        <v/>
      </c>
      <c r="BW53" s="357" t="str">
        <f t="shared" si="68"/>
        <v/>
      </c>
      <c r="BX53" s="359" t="str">
        <f>IF('Marks Entry'!AL55="","",'Marks Entry'!AL55)</f>
        <v/>
      </c>
      <c r="BY53" s="352" t="str">
        <f>IF('Marks Entry'!AN55="","",'Marks Entry'!AN55)</f>
        <v/>
      </c>
      <c r="BZ53" s="352" t="str">
        <f>IF('Marks Entry'!AO55="","",'Marks Entry'!AO55)</f>
        <v/>
      </c>
      <c r="CA53" s="352" t="str">
        <f>IF('Marks Entry'!AP55="","",'Marks Entry'!AP55)</f>
        <v/>
      </c>
      <c r="CB53" s="353" t="str">
        <f t="shared" si="69"/>
        <v/>
      </c>
      <c r="CC53" s="374" t="str">
        <f t="shared" si="70"/>
        <v/>
      </c>
      <c r="CD53" s="352" t="str">
        <f>IF('Marks Entry'!AQ55="","",'Marks Entry'!AQ55)</f>
        <v/>
      </c>
      <c r="CE53" s="352" t="str">
        <f>IF('Marks Entry'!AR55="","",'Marks Entry'!AR55)</f>
        <v/>
      </c>
      <c r="CF53" s="352" t="str">
        <f t="shared" si="71"/>
        <v/>
      </c>
      <c r="CG53" s="374" t="str">
        <f t="shared" si="72"/>
        <v/>
      </c>
      <c r="CH53" s="371" t="str">
        <f>IF(AND($B53="NSO",$E53=""),"",IF(AND('Marks Entry'!AS55="AB",'Marks Entry'!AT55="AB"),"AB",IF(AND('Marks Entry'!AS55="ML",'Marks Entry'!AT55="ML"),"RE",IF('Marks Entry'!AS55="","",ROUNDUP(('Marks Entry'!AS55+'Marks Entry'!AT55)*30/100,0)))))</f>
        <v/>
      </c>
      <c r="CI53" s="375" t="str">
        <f t="shared" si="73"/>
        <v/>
      </c>
      <c r="CJ53" s="357">
        <f t="shared" si="74"/>
        <v>0</v>
      </c>
      <c r="CK53" s="357">
        <f t="shared" si="75"/>
        <v>0</v>
      </c>
      <c r="CL53" s="358" t="str">
        <f t="shared" si="76"/>
        <v/>
      </c>
      <c r="CM53" s="357" t="str">
        <f t="shared" si="77"/>
        <v/>
      </c>
      <c r="CN53" s="357" t="str">
        <f t="shared" si="78"/>
        <v/>
      </c>
      <c r="CO53" s="357" t="str">
        <f t="shared" si="79"/>
        <v/>
      </c>
      <c r="CP53" s="359" t="str">
        <f>IF('Marks Entry'!AU55="","",'Marks Entry'!AU55)</f>
        <v/>
      </c>
      <c r="CQ53" s="352" t="str">
        <f>IF('Marks Entry'!AW55="","",'Marks Entry'!AW55)</f>
        <v/>
      </c>
      <c r="CR53" s="352" t="str">
        <f>IF('Marks Entry'!AX55="","",'Marks Entry'!AX55)</f>
        <v/>
      </c>
      <c r="CS53" s="352" t="str">
        <f>IF('Marks Entry'!AY55="","",'Marks Entry'!AY55)</f>
        <v/>
      </c>
      <c r="CT53" s="353" t="str">
        <f t="shared" si="80"/>
        <v/>
      </c>
      <c r="CU53" s="374" t="str">
        <f t="shared" si="81"/>
        <v/>
      </c>
      <c r="CV53" s="352" t="str">
        <f>IF('Marks Entry'!AZ55="","",'Marks Entry'!AZ55)</f>
        <v/>
      </c>
      <c r="CW53" s="352" t="str">
        <f>IF('Marks Entry'!BA55="","",'Marks Entry'!BA55)</f>
        <v/>
      </c>
      <c r="CX53" s="352" t="str">
        <f t="shared" si="82"/>
        <v/>
      </c>
      <c r="CY53" s="374" t="str">
        <f t="shared" si="83"/>
        <v/>
      </c>
      <c r="CZ53" s="371" t="str">
        <f>IF(AND($B53="NSO",$E53=""),"",IF(AND('Marks Entry'!BB55="AB",'Marks Entry'!BC55="AB"),"AB",IF(AND('Marks Entry'!BB55="ML",'Marks Entry'!BC55="ML"),"RE",IF('Marks Entry'!BB55="","",ROUNDUP(('Marks Entry'!BB55+'Marks Entry'!BC55)*30/100,0)))))</f>
        <v/>
      </c>
      <c r="DA53" s="375" t="str">
        <f t="shared" si="84"/>
        <v/>
      </c>
      <c r="DB53" s="357">
        <f t="shared" si="85"/>
        <v>0</v>
      </c>
      <c r="DC53" s="357">
        <f t="shared" si="86"/>
        <v>0</v>
      </c>
      <c r="DD53" s="358" t="str">
        <f t="shared" si="87"/>
        <v/>
      </c>
      <c r="DE53" s="357" t="str">
        <f t="shared" si="88"/>
        <v/>
      </c>
      <c r="DF53" s="357" t="str">
        <f t="shared" si="89"/>
        <v/>
      </c>
      <c r="DG53" s="357" t="str">
        <f t="shared" si="90"/>
        <v/>
      </c>
      <c r="DH53" s="357">
        <f t="shared" si="91"/>
        <v>0</v>
      </c>
      <c r="DI53" s="376" t="str">
        <f t="shared" si="92"/>
        <v/>
      </c>
      <c r="DJ53" s="376" t="str">
        <f t="shared" si="93"/>
        <v/>
      </c>
      <c r="DK53" s="376" t="str">
        <f t="shared" si="94"/>
        <v/>
      </c>
      <c r="DL53" s="376" t="str">
        <f t="shared" si="95"/>
        <v/>
      </c>
      <c r="DM53" s="376" t="str">
        <f t="shared" si="96"/>
        <v/>
      </c>
      <c r="DN53" s="376" t="str">
        <f t="shared" si="97"/>
        <v/>
      </c>
      <c r="DO53" s="361">
        <f t="shared" si="98"/>
        <v>0</v>
      </c>
      <c r="DP53" s="361">
        <f t="shared" si="99"/>
        <v>0</v>
      </c>
      <c r="DQ53" s="361">
        <f t="shared" si="100"/>
        <v>0</v>
      </c>
      <c r="DR53" s="361">
        <f t="shared" si="101"/>
        <v>0</v>
      </c>
      <c r="DS53" s="361">
        <f t="shared" si="102"/>
        <v>0</v>
      </c>
      <c r="DT53" s="377" t="str">
        <f t="shared" si="103"/>
        <v/>
      </c>
      <c r="DU53" s="480" t="str">
        <f>IF('Marks Entry'!BD55="","",'Marks Entry'!BD55)</f>
        <v/>
      </c>
      <c r="DV53" s="480" t="str">
        <f>IF('Marks Entry'!BE55="","",'Marks Entry'!BE55)</f>
        <v/>
      </c>
      <c r="DW53" s="480" t="str">
        <f>IF('Marks Entry'!BF55="","",'Marks Entry'!BF55)</f>
        <v/>
      </c>
      <c r="DX53" s="378" t="str">
        <f t="shared" si="104"/>
        <v/>
      </c>
      <c r="DY53" s="352" t="str">
        <f t="shared" si="105"/>
        <v/>
      </c>
      <c r="DZ53" s="379" t="str">
        <f t="shared" si="106"/>
        <v/>
      </c>
      <c r="EA53" s="352" t="str">
        <f t="shared" si="107"/>
        <v/>
      </c>
      <c r="EB53" s="379" t="str">
        <f t="shared" si="108"/>
        <v/>
      </c>
      <c r="EC53" s="352" t="str">
        <f t="shared" si="109"/>
        <v/>
      </c>
      <c r="ED53" s="352" t="str">
        <f t="shared" si="110"/>
        <v/>
      </c>
      <c r="EE53" s="352" t="str">
        <f t="shared" si="111"/>
        <v/>
      </c>
      <c r="EF53" s="380" t="str">
        <f t="shared" si="112"/>
        <v/>
      </c>
      <c r="EG53" s="379" t="str">
        <f t="shared" si="113"/>
        <v/>
      </c>
      <c r="EH53" s="352" t="str">
        <f t="shared" si="114"/>
        <v/>
      </c>
      <c r="EI53" s="352" t="str">
        <f t="shared" si="115"/>
        <v/>
      </c>
      <c r="EJ53" s="352" t="str">
        <f t="shared" si="116"/>
        <v/>
      </c>
      <c r="EK53" s="352" t="str">
        <f t="shared" si="117"/>
        <v/>
      </c>
      <c r="EL53" s="379" t="str">
        <f t="shared" si="118"/>
        <v/>
      </c>
      <c r="EM53" s="352" t="str">
        <f t="shared" si="119"/>
        <v/>
      </c>
      <c r="EN53" s="352" t="str">
        <f t="shared" si="120"/>
        <v/>
      </c>
      <c r="EO53" s="352" t="str">
        <f t="shared" si="121"/>
        <v/>
      </c>
      <c r="EP53" s="352" t="str">
        <f t="shared" si="122"/>
        <v/>
      </c>
      <c r="EQ53" s="379" t="str">
        <f t="shared" si="123"/>
        <v/>
      </c>
      <c r="ER53" s="352" t="str">
        <f t="shared" si="124"/>
        <v/>
      </c>
      <c r="ES53" s="352" t="str">
        <f t="shared" si="125"/>
        <v/>
      </c>
      <c r="ET53" s="352" t="str">
        <f t="shared" si="126"/>
        <v/>
      </c>
      <c r="EU53" s="352" t="str">
        <f t="shared" si="127"/>
        <v/>
      </c>
      <c r="EV53" s="379" t="str">
        <f t="shared" si="128"/>
        <v/>
      </c>
      <c r="EW53" s="379" t="str">
        <f t="shared" si="129"/>
        <v/>
      </c>
      <c r="EX53" s="381" t="str">
        <f>IF('Student DATA Entry'!I50="","",'Student DATA Entry'!I50)</f>
        <v/>
      </c>
      <c r="EY53" s="382" t="str">
        <f>IF('Student DATA Entry'!J50="","",'Student DATA Entry'!J50)</f>
        <v/>
      </c>
      <c r="EZ53" s="368" t="str">
        <f t="shared" si="130"/>
        <v xml:space="preserve">      </v>
      </c>
      <c r="FA53" s="368" t="str">
        <f t="shared" si="131"/>
        <v xml:space="preserve">      </v>
      </c>
      <c r="FB53" s="368" t="str">
        <f t="shared" si="132"/>
        <v xml:space="preserve">      </v>
      </c>
      <c r="FC53" s="368" t="str">
        <f t="shared" si="133"/>
        <v xml:space="preserve">              </v>
      </c>
      <c r="FD53" s="368" t="str">
        <f t="shared" si="134"/>
        <v xml:space="preserve"> </v>
      </c>
      <c r="FE53" s="479" t="str">
        <f t="shared" si="135"/>
        <v/>
      </c>
      <c r="FF53" s="384" t="str">
        <f t="shared" si="136"/>
        <v/>
      </c>
      <c r="FG53" s="481" t="str">
        <f t="shared" si="137"/>
        <v/>
      </c>
      <c r="FH53" s="386" t="str">
        <f t="shared" si="138"/>
        <v/>
      </c>
      <c r="FI53" s="364" t="str">
        <f t="shared" si="139"/>
        <v/>
      </c>
      <c r="FJ53" s="141"/>
    </row>
    <row r="54" spans="1:166" s="140" customFormat="1" ht="15.6" customHeight="1">
      <c r="A54" s="369">
        <v>49</v>
      </c>
      <c r="B54" s="370" t="str">
        <f>IF('Marks Entry'!B56="","",VALUE('Marks Entry'!B56))</f>
        <v/>
      </c>
      <c r="C54" s="371" t="str">
        <f>IF('Marks Entry'!C56="","",'Marks Entry'!C56)</f>
        <v/>
      </c>
      <c r="D54" s="372" t="str">
        <f>IF('Marks Entry'!D56="","",'Marks Entry'!D56)</f>
        <v/>
      </c>
      <c r="E54" s="373" t="str">
        <f>IF('Marks Entry'!E56="","",'Marks Entry'!E56)</f>
        <v/>
      </c>
      <c r="F54" s="373" t="str">
        <f>IF('Marks Entry'!F56="","",'Marks Entry'!F56)</f>
        <v/>
      </c>
      <c r="G54" s="373" t="str">
        <f>IF('Marks Entry'!G56="","",'Marks Entry'!G56)</f>
        <v/>
      </c>
      <c r="H54" s="352" t="str">
        <f>IF('Marks Entry'!H56="","",'Marks Entry'!H56)</f>
        <v/>
      </c>
      <c r="I54" s="352" t="str">
        <f>IF('Marks Entry'!I56="","",'Marks Entry'!I56)</f>
        <v/>
      </c>
      <c r="J54" s="352" t="str">
        <f>IF('Marks Entry'!J56="","",'Marks Entry'!J56)</f>
        <v/>
      </c>
      <c r="K54" s="352" t="str">
        <f>IF('Marks Entry'!K56="","",'Marks Entry'!K56)</f>
        <v/>
      </c>
      <c r="L54" s="352" t="str">
        <f>IF('Marks Entry'!L56="","",'Marks Entry'!L56)</f>
        <v/>
      </c>
      <c r="M54" s="353" t="str">
        <f t="shared" si="27"/>
        <v/>
      </c>
      <c r="N54" s="374" t="str">
        <f t="shared" si="28"/>
        <v/>
      </c>
      <c r="O54" s="352" t="str">
        <f>IF('Marks Entry'!M56="","",'Marks Entry'!M56)</f>
        <v/>
      </c>
      <c r="P54" s="374" t="str">
        <f t="shared" si="29"/>
        <v/>
      </c>
      <c r="Q54" s="371" t="str">
        <f>IF(AND($B54="NSO",$E54="",O54=""),"",IF(AND('Marks Entry'!N56="AB"),"AB",IF(AND('Marks Entry'!N56="ML"),"RE",IF('Marks Entry'!N56="","",ROUNDUP('Marks Entry'!N56*30/100,0)))))</f>
        <v/>
      </c>
      <c r="R54" s="375" t="str">
        <f t="shared" si="30"/>
        <v/>
      </c>
      <c r="S54" s="357">
        <f t="shared" si="31"/>
        <v>0</v>
      </c>
      <c r="T54" s="357">
        <f t="shared" si="32"/>
        <v>0</v>
      </c>
      <c r="U54" s="358" t="str">
        <f t="shared" si="33"/>
        <v/>
      </c>
      <c r="V54" s="357" t="str">
        <f t="shared" si="34"/>
        <v/>
      </c>
      <c r="W54" s="357" t="str">
        <f t="shared" si="35"/>
        <v/>
      </c>
      <c r="X54" s="357" t="str">
        <f t="shared" si="36"/>
        <v/>
      </c>
      <c r="Y54" s="352" t="str">
        <f>IF('Marks Entry'!O56="","",'Marks Entry'!O56)</f>
        <v/>
      </c>
      <c r="Z54" s="352" t="str">
        <f>IF('Marks Entry'!P56="","",'Marks Entry'!P56)</f>
        <v/>
      </c>
      <c r="AA54" s="352" t="str">
        <f>IF('Marks Entry'!Q56="","",'Marks Entry'!Q56)</f>
        <v/>
      </c>
      <c r="AB54" s="353" t="str">
        <f t="shared" si="37"/>
        <v/>
      </c>
      <c r="AC54" s="374" t="str">
        <f t="shared" si="38"/>
        <v/>
      </c>
      <c r="AD54" s="352" t="str">
        <f>IF('Marks Entry'!R56="","",'Marks Entry'!R56)</f>
        <v/>
      </c>
      <c r="AE54" s="374" t="str">
        <f t="shared" si="39"/>
        <v/>
      </c>
      <c r="AF54" s="371" t="str">
        <f>IF(AND($B54="NSO",$E54=""),"",IF(AND('Marks Entry'!S56="AB"),"AB",IF(AND('Marks Entry'!S56="ML"),"RE",IF('Marks Entry'!S56="","",ROUNDUP('Marks Entry'!S56*30/100,0)))))</f>
        <v/>
      </c>
      <c r="AG54" s="375" t="str">
        <f t="shared" si="40"/>
        <v/>
      </c>
      <c r="AH54" s="357">
        <f t="shared" si="41"/>
        <v>0</v>
      </c>
      <c r="AI54" s="357">
        <f t="shared" si="42"/>
        <v>0</v>
      </c>
      <c r="AJ54" s="358" t="str">
        <f t="shared" si="43"/>
        <v/>
      </c>
      <c r="AK54" s="357" t="str">
        <f t="shared" si="44"/>
        <v/>
      </c>
      <c r="AL54" s="357" t="str">
        <f t="shared" si="45"/>
        <v/>
      </c>
      <c r="AM54" s="357" t="str">
        <f t="shared" si="46"/>
        <v/>
      </c>
      <c r="AN54" s="359" t="str">
        <f>IF('Marks Entry'!T56="","",'Marks Entry'!T56)</f>
        <v/>
      </c>
      <c r="AO54" s="352" t="str">
        <f>IF('Marks Entry'!V56="","",'Marks Entry'!V56)</f>
        <v/>
      </c>
      <c r="AP54" s="352" t="str">
        <f>IF('Marks Entry'!W56="","",'Marks Entry'!W56)</f>
        <v/>
      </c>
      <c r="AQ54" s="352" t="str">
        <f>IF('Marks Entry'!X56="","",'Marks Entry'!X56)</f>
        <v/>
      </c>
      <c r="AR54" s="353" t="str">
        <f t="shared" si="47"/>
        <v/>
      </c>
      <c r="AS54" s="374" t="str">
        <f t="shared" si="48"/>
        <v/>
      </c>
      <c r="AT54" s="352" t="str">
        <f>IF('Marks Entry'!Y56="","",'Marks Entry'!Y56)</f>
        <v/>
      </c>
      <c r="AU54" s="352" t="str">
        <f>IF('Marks Entry'!Z56="","",'Marks Entry'!Z56)</f>
        <v/>
      </c>
      <c r="AV54" s="352" t="str">
        <f t="shared" si="49"/>
        <v/>
      </c>
      <c r="AW54" s="374" t="str">
        <f t="shared" si="50"/>
        <v/>
      </c>
      <c r="AX54" s="371" t="str">
        <f>IF(AND($B54="NSO",$E54=""),"",IF(AND('Marks Entry'!AA56="AB",'Marks Entry'!AB56="AB"),"AB",IF(AND('Marks Entry'!AA56="ML",'Marks Entry'!AB56="ML"),"RE",IF('Marks Entry'!AA56="","",ROUNDUP(('Marks Entry'!AA56+'Marks Entry'!AB56)*30/100,0)))))</f>
        <v/>
      </c>
      <c r="AY54" s="375" t="str">
        <f t="shared" si="51"/>
        <v/>
      </c>
      <c r="AZ54" s="357">
        <f t="shared" si="52"/>
        <v>0</v>
      </c>
      <c r="BA54" s="357">
        <f t="shared" si="53"/>
        <v>0</v>
      </c>
      <c r="BB54" s="358" t="str">
        <f t="shared" si="54"/>
        <v/>
      </c>
      <c r="BC54" s="357" t="str">
        <f t="shared" si="55"/>
        <v/>
      </c>
      <c r="BD54" s="357" t="str">
        <f t="shared" si="56"/>
        <v/>
      </c>
      <c r="BE54" s="357" t="str">
        <f t="shared" si="57"/>
        <v/>
      </c>
      <c r="BF54" s="359" t="str">
        <f>IF('Marks Entry'!AC56="","",'Marks Entry'!AC56)</f>
        <v/>
      </c>
      <c r="BG54" s="352" t="str">
        <f>IF('Marks Entry'!AE56="","",'Marks Entry'!AE56)</f>
        <v/>
      </c>
      <c r="BH54" s="352" t="str">
        <f>IF('Marks Entry'!AF56="","",'Marks Entry'!AF56)</f>
        <v/>
      </c>
      <c r="BI54" s="352" t="str">
        <f>IF('Marks Entry'!AG56="","",'Marks Entry'!AG56)</f>
        <v/>
      </c>
      <c r="BJ54" s="353" t="str">
        <f t="shared" si="58"/>
        <v/>
      </c>
      <c r="BK54" s="374" t="str">
        <f t="shared" si="59"/>
        <v/>
      </c>
      <c r="BL54" s="352" t="str">
        <f>IF('Marks Entry'!AH56="","",'Marks Entry'!AH56)</f>
        <v/>
      </c>
      <c r="BM54" s="352" t="str">
        <f>IF('Marks Entry'!AI56="","",'Marks Entry'!AI56)</f>
        <v/>
      </c>
      <c r="BN54" s="352" t="str">
        <f t="shared" si="60"/>
        <v/>
      </c>
      <c r="BO54" s="374" t="str">
        <f t="shared" si="61"/>
        <v/>
      </c>
      <c r="BP54" s="371" t="str">
        <f>IF(AND($B54="NSO",$E54=""),"",IF(AND('Marks Entry'!AJ56="AB",'Marks Entry'!AK56="AB"),"AB",IF(AND('Marks Entry'!AJ56="ML",'Marks Entry'!AK56="ML"),"RE",IF('Marks Entry'!AJ56="","",ROUNDUP(('Marks Entry'!AJ56+'Marks Entry'!AK56)*30/100,0)))))</f>
        <v/>
      </c>
      <c r="BQ54" s="375" t="str">
        <f t="shared" si="62"/>
        <v/>
      </c>
      <c r="BR54" s="357">
        <f t="shared" si="63"/>
        <v>0</v>
      </c>
      <c r="BS54" s="357">
        <f t="shared" si="64"/>
        <v>0</v>
      </c>
      <c r="BT54" s="358" t="str">
        <f t="shared" si="65"/>
        <v/>
      </c>
      <c r="BU54" s="357" t="str">
        <f t="shared" si="66"/>
        <v/>
      </c>
      <c r="BV54" s="357" t="str">
        <f t="shared" si="67"/>
        <v/>
      </c>
      <c r="BW54" s="357" t="str">
        <f t="shared" si="68"/>
        <v/>
      </c>
      <c r="BX54" s="359" t="str">
        <f>IF('Marks Entry'!AL56="","",'Marks Entry'!AL56)</f>
        <v/>
      </c>
      <c r="BY54" s="352" t="str">
        <f>IF('Marks Entry'!AN56="","",'Marks Entry'!AN56)</f>
        <v/>
      </c>
      <c r="BZ54" s="352" t="str">
        <f>IF('Marks Entry'!AO56="","",'Marks Entry'!AO56)</f>
        <v/>
      </c>
      <c r="CA54" s="352" t="str">
        <f>IF('Marks Entry'!AP56="","",'Marks Entry'!AP56)</f>
        <v/>
      </c>
      <c r="CB54" s="353" t="str">
        <f t="shared" si="69"/>
        <v/>
      </c>
      <c r="CC54" s="374" t="str">
        <f t="shared" si="70"/>
        <v/>
      </c>
      <c r="CD54" s="352" t="str">
        <f>IF('Marks Entry'!AQ56="","",'Marks Entry'!AQ56)</f>
        <v/>
      </c>
      <c r="CE54" s="352" t="str">
        <f>IF('Marks Entry'!AR56="","",'Marks Entry'!AR56)</f>
        <v/>
      </c>
      <c r="CF54" s="352" t="str">
        <f t="shared" si="71"/>
        <v/>
      </c>
      <c r="CG54" s="374" t="str">
        <f t="shared" si="72"/>
        <v/>
      </c>
      <c r="CH54" s="371" t="str">
        <f>IF(AND($B54="NSO",$E54=""),"",IF(AND('Marks Entry'!AS56="AB",'Marks Entry'!AT56="AB"),"AB",IF(AND('Marks Entry'!AS56="ML",'Marks Entry'!AT56="ML"),"RE",IF('Marks Entry'!AS56="","",ROUNDUP(('Marks Entry'!AS56+'Marks Entry'!AT56)*30/100,0)))))</f>
        <v/>
      </c>
      <c r="CI54" s="375" t="str">
        <f t="shared" si="73"/>
        <v/>
      </c>
      <c r="CJ54" s="357">
        <f t="shared" si="74"/>
        <v>0</v>
      </c>
      <c r="CK54" s="357">
        <f t="shared" si="75"/>
        <v>0</v>
      </c>
      <c r="CL54" s="358" t="str">
        <f t="shared" si="76"/>
        <v/>
      </c>
      <c r="CM54" s="357" t="str">
        <f t="shared" si="77"/>
        <v/>
      </c>
      <c r="CN54" s="357" t="str">
        <f t="shared" si="78"/>
        <v/>
      </c>
      <c r="CO54" s="357" t="str">
        <f t="shared" si="79"/>
        <v/>
      </c>
      <c r="CP54" s="359" t="str">
        <f>IF('Marks Entry'!AU56="","",'Marks Entry'!AU56)</f>
        <v/>
      </c>
      <c r="CQ54" s="352" t="str">
        <f>IF('Marks Entry'!AW56="","",'Marks Entry'!AW56)</f>
        <v/>
      </c>
      <c r="CR54" s="352" t="str">
        <f>IF('Marks Entry'!AX56="","",'Marks Entry'!AX56)</f>
        <v/>
      </c>
      <c r="CS54" s="352" t="str">
        <f>IF('Marks Entry'!AY56="","",'Marks Entry'!AY56)</f>
        <v/>
      </c>
      <c r="CT54" s="353" t="str">
        <f t="shared" si="80"/>
        <v/>
      </c>
      <c r="CU54" s="374" t="str">
        <f t="shared" si="81"/>
        <v/>
      </c>
      <c r="CV54" s="352" t="str">
        <f>IF('Marks Entry'!AZ56="","",'Marks Entry'!AZ56)</f>
        <v/>
      </c>
      <c r="CW54" s="352" t="str">
        <f>IF('Marks Entry'!BA56="","",'Marks Entry'!BA56)</f>
        <v/>
      </c>
      <c r="CX54" s="352" t="str">
        <f t="shared" si="82"/>
        <v/>
      </c>
      <c r="CY54" s="374" t="str">
        <f t="shared" si="83"/>
        <v/>
      </c>
      <c r="CZ54" s="371" t="str">
        <f>IF(AND($B54="NSO",$E54=""),"",IF(AND('Marks Entry'!BB56="AB",'Marks Entry'!BC56="AB"),"AB",IF(AND('Marks Entry'!BB56="ML",'Marks Entry'!BC56="ML"),"RE",IF('Marks Entry'!BB56="","",ROUNDUP(('Marks Entry'!BB56+'Marks Entry'!BC56)*30/100,0)))))</f>
        <v/>
      </c>
      <c r="DA54" s="375" t="str">
        <f t="shared" si="84"/>
        <v/>
      </c>
      <c r="DB54" s="357">
        <f t="shared" si="85"/>
        <v>0</v>
      </c>
      <c r="DC54" s="357">
        <f t="shared" si="86"/>
        <v>0</v>
      </c>
      <c r="DD54" s="358" t="str">
        <f t="shared" si="87"/>
        <v/>
      </c>
      <c r="DE54" s="357" t="str">
        <f t="shared" si="88"/>
        <v/>
      </c>
      <c r="DF54" s="357" t="str">
        <f t="shared" si="89"/>
        <v/>
      </c>
      <c r="DG54" s="357" t="str">
        <f t="shared" si="90"/>
        <v/>
      </c>
      <c r="DH54" s="357">
        <f t="shared" si="91"/>
        <v>0</v>
      </c>
      <c r="DI54" s="376" t="str">
        <f t="shared" si="92"/>
        <v/>
      </c>
      <c r="DJ54" s="376" t="str">
        <f t="shared" si="93"/>
        <v/>
      </c>
      <c r="DK54" s="376" t="str">
        <f t="shared" si="94"/>
        <v/>
      </c>
      <c r="DL54" s="376" t="str">
        <f t="shared" si="95"/>
        <v/>
      </c>
      <c r="DM54" s="376" t="str">
        <f t="shared" si="96"/>
        <v/>
      </c>
      <c r="DN54" s="376" t="str">
        <f t="shared" si="97"/>
        <v/>
      </c>
      <c r="DO54" s="361">
        <f t="shared" si="98"/>
        <v>0</v>
      </c>
      <c r="DP54" s="361">
        <f t="shared" si="99"/>
        <v>0</v>
      </c>
      <c r="DQ54" s="361">
        <f t="shared" si="100"/>
        <v>0</v>
      </c>
      <c r="DR54" s="361">
        <f t="shared" si="101"/>
        <v>0</v>
      </c>
      <c r="DS54" s="361">
        <f t="shared" si="102"/>
        <v>0</v>
      </c>
      <c r="DT54" s="377" t="str">
        <f t="shared" si="103"/>
        <v/>
      </c>
      <c r="DU54" s="480" t="str">
        <f>IF('Marks Entry'!BD56="","",'Marks Entry'!BD56)</f>
        <v/>
      </c>
      <c r="DV54" s="480" t="str">
        <f>IF('Marks Entry'!BE56="","",'Marks Entry'!BE56)</f>
        <v/>
      </c>
      <c r="DW54" s="480" t="str">
        <f>IF('Marks Entry'!BF56="","",'Marks Entry'!BF56)</f>
        <v/>
      </c>
      <c r="DX54" s="378" t="str">
        <f t="shared" si="104"/>
        <v/>
      </c>
      <c r="DY54" s="352" t="str">
        <f t="shared" si="105"/>
        <v/>
      </c>
      <c r="DZ54" s="379" t="str">
        <f t="shared" si="106"/>
        <v/>
      </c>
      <c r="EA54" s="352" t="str">
        <f t="shared" si="107"/>
        <v/>
      </c>
      <c r="EB54" s="379" t="str">
        <f t="shared" si="108"/>
        <v/>
      </c>
      <c r="EC54" s="352" t="str">
        <f t="shared" si="109"/>
        <v/>
      </c>
      <c r="ED54" s="352" t="str">
        <f t="shared" si="110"/>
        <v/>
      </c>
      <c r="EE54" s="352" t="str">
        <f t="shared" si="111"/>
        <v/>
      </c>
      <c r="EF54" s="380" t="str">
        <f t="shared" si="112"/>
        <v/>
      </c>
      <c r="EG54" s="379" t="str">
        <f t="shared" si="113"/>
        <v/>
      </c>
      <c r="EH54" s="352" t="str">
        <f t="shared" si="114"/>
        <v/>
      </c>
      <c r="EI54" s="352" t="str">
        <f t="shared" si="115"/>
        <v/>
      </c>
      <c r="EJ54" s="352" t="str">
        <f t="shared" si="116"/>
        <v/>
      </c>
      <c r="EK54" s="352" t="str">
        <f t="shared" si="117"/>
        <v/>
      </c>
      <c r="EL54" s="379" t="str">
        <f t="shared" si="118"/>
        <v/>
      </c>
      <c r="EM54" s="352" t="str">
        <f t="shared" si="119"/>
        <v/>
      </c>
      <c r="EN54" s="352" t="str">
        <f t="shared" si="120"/>
        <v/>
      </c>
      <c r="EO54" s="352" t="str">
        <f t="shared" si="121"/>
        <v/>
      </c>
      <c r="EP54" s="352" t="str">
        <f t="shared" si="122"/>
        <v/>
      </c>
      <c r="EQ54" s="379" t="str">
        <f t="shared" si="123"/>
        <v/>
      </c>
      <c r="ER54" s="352" t="str">
        <f t="shared" si="124"/>
        <v/>
      </c>
      <c r="ES54" s="352" t="str">
        <f t="shared" si="125"/>
        <v/>
      </c>
      <c r="ET54" s="352" t="str">
        <f t="shared" si="126"/>
        <v/>
      </c>
      <c r="EU54" s="352" t="str">
        <f t="shared" si="127"/>
        <v/>
      </c>
      <c r="EV54" s="379" t="str">
        <f t="shared" si="128"/>
        <v/>
      </c>
      <c r="EW54" s="379" t="str">
        <f t="shared" si="129"/>
        <v/>
      </c>
      <c r="EX54" s="381" t="str">
        <f>IF('Student DATA Entry'!I51="","",'Student DATA Entry'!I51)</f>
        <v/>
      </c>
      <c r="EY54" s="382" t="str">
        <f>IF('Student DATA Entry'!J51="","",'Student DATA Entry'!J51)</f>
        <v/>
      </c>
      <c r="EZ54" s="368" t="str">
        <f t="shared" si="130"/>
        <v xml:space="preserve">      </v>
      </c>
      <c r="FA54" s="368" t="str">
        <f t="shared" si="131"/>
        <v xml:space="preserve">      </v>
      </c>
      <c r="FB54" s="368" t="str">
        <f t="shared" si="132"/>
        <v xml:space="preserve">      </v>
      </c>
      <c r="FC54" s="368" t="str">
        <f t="shared" si="133"/>
        <v xml:space="preserve">              </v>
      </c>
      <c r="FD54" s="368" t="str">
        <f t="shared" si="134"/>
        <v xml:space="preserve"> </v>
      </c>
      <c r="FE54" s="479" t="str">
        <f t="shared" si="135"/>
        <v/>
      </c>
      <c r="FF54" s="384" t="str">
        <f t="shared" si="136"/>
        <v/>
      </c>
      <c r="FG54" s="481" t="str">
        <f t="shared" si="137"/>
        <v/>
      </c>
      <c r="FH54" s="386" t="str">
        <f t="shared" si="138"/>
        <v/>
      </c>
      <c r="FI54" s="364" t="str">
        <f t="shared" si="139"/>
        <v/>
      </c>
      <c r="FJ54" s="141"/>
    </row>
    <row r="55" spans="1:166" s="140" customFormat="1" ht="15.6" customHeight="1">
      <c r="A55" s="369">
        <v>50</v>
      </c>
      <c r="B55" s="370" t="str">
        <f>IF('Marks Entry'!B57="","",VALUE('Marks Entry'!B57))</f>
        <v/>
      </c>
      <c r="C55" s="371" t="str">
        <f>IF('Marks Entry'!C57="","",'Marks Entry'!C57)</f>
        <v/>
      </c>
      <c r="D55" s="372" t="str">
        <f>IF('Marks Entry'!D57="","",'Marks Entry'!D57)</f>
        <v/>
      </c>
      <c r="E55" s="373" t="str">
        <f>IF('Marks Entry'!E57="","",'Marks Entry'!E57)</f>
        <v/>
      </c>
      <c r="F55" s="373" t="str">
        <f>IF('Marks Entry'!F57="","",'Marks Entry'!F57)</f>
        <v/>
      </c>
      <c r="G55" s="373" t="str">
        <f>IF('Marks Entry'!G57="","",'Marks Entry'!G57)</f>
        <v/>
      </c>
      <c r="H55" s="352" t="str">
        <f>IF('Marks Entry'!H57="","",'Marks Entry'!H57)</f>
        <v/>
      </c>
      <c r="I55" s="352" t="str">
        <f>IF('Marks Entry'!I57="","",'Marks Entry'!I57)</f>
        <v/>
      </c>
      <c r="J55" s="352" t="str">
        <f>IF('Marks Entry'!J57="","",'Marks Entry'!J57)</f>
        <v/>
      </c>
      <c r="K55" s="352" t="str">
        <f>IF('Marks Entry'!K57="","",'Marks Entry'!K57)</f>
        <v/>
      </c>
      <c r="L55" s="352" t="str">
        <f>IF('Marks Entry'!L57="","",'Marks Entry'!L57)</f>
        <v/>
      </c>
      <c r="M55" s="353" t="str">
        <f t="shared" si="27"/>
        <v/>
      </c>
      <c r="N55" s="374" t="str">
        <f t="shared" si="28"/>
        <v/>
      </c>
      <c r="O55" s="352" t="str">
        <f>IF('Marks Entry'!M57="","",'Marks Entry'!M57)</f>
        <v/>
      </c>
      <c r="P55" s="374" t="str">
        <f t="shared" si="29"/>
        <v/>
      </c>
      <c r="Q55" s="371" t="str">
        <f>IF(AND($B55="NSO",$E55="",O55=""),"",IF(AND('Marks Entry'!N57="AB"),"AB",IF(AND('Marks Entry'!N57="ML"),"RE",IF('Marks Entry'!N57="","",ROUNDUP('Marks Entry'!N57*30/100,0)))))</f>
        <v/>
      </c>
      <c r="R55" s="375" t="str">
        <f t="shared" si="30"/>
        <v/>
      </c>
      <c r="S55" s="357">
        <f t="shared" si="31"/>
        <v>0</v>
      </c>
      <c r="T55" s="357">
        <f t="shared" si="32"/>
        <v>0</v>
      </c>
      <c r="U55" s="358" t="str">
        <f t="shared" si="33"/>
        <v/>
      </c>
      <c r="V55" s="357" t="str">
        <f t="shared" si="34"/>
        <v/>
      </c>
      <c r="W55" s="357" t="str">
        <f t="shared" si="35"/>
        <v/>
      </c>
      <c r="X55" s="357" t="str">
        <f t="shared" si="36"/>
        <v/>
      </c>
      <c r="Y55" s="352" t="str">
        <f>IF('Marks Entry'!O57="","",'Marks Entry'!O57)</f>
        <v/>
      </c>
      <c r="Z55" s="352" t="str">
        <f>IF('Marks Entry'!P57="","",'Marks Entry'!P57)</f>
        <v/>
      </c>
      <c r="AA55" s="352" t="str">
        <f>IF('Marks Entry'!Q57="","",'Marks Entry'!Q57)</f>
        <v/>
      </c>
      <c r="AB55" s="353" t="str">
        <f t="shared" si="37"/>
        <v/>
      </c>
      <c r="AC55" s="374" t="str">
        <f t="shared" si="38"/>
        <v/>
      </c>
      <c r="AD55" s="352" t="str">
        <f>IF('Marks Entry'!R57="","",'Marks Entry'!R57)</f>
        <v/>
      </c>
      <c r="AE55" s="374" t="str">
        <f t="shared" si="39"/>
        <v/>
      </c>
      <c r="AF55" s="371" t="str">
        <f>IF(AND($B55="NSO",$E55=""),"",IF(AND('Marks Entry'!S57="AB"),"AB",IF(AND('Marks Entry'!S57="ML"),"RE",IF('Marks Entry'!S57="","",ROUNDUP('Marks Entry'!S57*30/100,0)))))</f>
        <v/>
      </c>
      <c r="AG55" s="375" t="str">
        <f t="shared" si="40"/>
        <v/>
      </c>
      <c r="AH55" s="357">
        <f t="shared" si="41"/>
        <v>0</v>
      </c>
      <c r="AI55" s="357">
        <f t="shared" si="42"/>
        <v>0</v>
      </c>
      <c r="AJ55" s="358" t="str">
        <f t="shared" si="43"/>
        <v/>
      </c>
      <c r="AK55" s="357" t="str">
        <f t="shared" si="44"/>
        <v/>
      </c>
      <c r="AL55" s="357" t="str">
        <f t="shared" si="45"/>
        <v/>
      </c>
      <c r="AM55" s="357" t="str">
        <f t="shared" si="46"/>
        <v/>
      </c>
      <c r="AN55" s="359" t="str">
        <f>IF('Marks Entry'!T57="","",'Marks Entry'!T57)</f>
        <v/>
      </c>
      <c r="AO55" s="352" t="str">
        <f>IF('Marks Entry'!V57="","",'Marks Entry'!V57)</f>
        <v/>
      </c>
      <c r="AP55" s="352" t="str">
        <f>IF('Marks Entry'!W57="","",'Marks Entry'!W57)</f>
        <v/>
      </c>
      <c r="AQ55" s="352" t="str">
        <f>IF('Marks Entry'!X57="","",'Marks Entry'!X57)</f>
        <v/>
      </c>
      <c r="AR55" s="353" t="str">
        <f t="shared" si="47"/>
        <v/>
      </c>
      <c r="AS55" s="374" t="str">
        <f t="shared" si="48"/>
        <v/>
      </c>
      <c r="AT55" s="352" t="str">
        <f>IF('Marks Entry'!Y57="","",'Marks Entry'!Y57)</f>
        <v/>
      </c>
      <c r="AU55" s="352" t="str">
        <f>IF('Marks Entry'!Z57="","",'Marks Entry'!Z57)</f>
        <v/>
      </c>
      <c r="AV55" s="352" t="str">
        <f t="shared" si="49"/>
        <v/>
      </c>
      <c r="AW55" s="374" t="str">
        <f t="shared" si="50"/>
        <v/>
      </c>
      <c r="AX55" s="371" t="str">
        <f>IF(AND($B55="NSO",$E55=""),"",IF(AND('Marks Entry'!AA57="AB",'Marks Entry'!AB57="AB"),"AB",IF(AND('Marks Entry'!AA57="ML",'Marks Entry'!AB57="ML"),"RE",IF('Marks Entry'!AA57="","",ROUNDUP(('Marks Entry'!AA57+'Marks Entry'!AB57)*30/100,0)))))</f>
        <v/>
      </c>
      <c r="AY55" s="375" t="str">
        <f t="shared" si="51"/>
        <v/>
      </c>
      <c r="AZ55" s="357">
        <f t="shared" si="52"/>
        <v>0</v>
      </c>
      <c r="BA55" s="357">
        <f t="shared" si="53"/>
        <v>0</v>
      </c>
      <c r="BB55" s="358" t="str">
        <f t="shared" si="54"/>
        <v/>
      </c>
      <c r="BC55" s="357" t="str">
        <f t="shared" si="55"/>
        <v/>
      </c>
      <c r="BD55" s="357" t="str">
        <f t="shared" si="56"/>
        <v/>
      </c>
      <c r="BE55" s="357" t="str">
        <f t="shared" si="57"/>
        <v/>
      </c>
      <c r="BF55" s="359" t="str">
        <f>IF('Marks Entry'!AC57="","",'Marks Entry'!AC57)</f>
        <v/>
      </c>
      <c r="BG55" s="352" t="str">
        <f>IF('Marks Entry'!AE57="","",'Marks Entry'!AE57)</f>
        <v/>
      </c>
      <c r="BH55" s="352" t="str">
        <f>IF('Marks Entry'!AF57="","",'Marks Entry'!AF57)</f>
        <v/>
      </c>
      <c r="BI55" s="352" t="str">
        <f>IF('Marks Entry'!AG57="","",'Marks Entry'!AG57)</f>
        <v/>
      </c>
      <c r="BJ55" s="353" t="str">
        <f t="shared" si="58"/>
        <v/>
      </c>
      <c r="BK55" s="374" t="str">
        <f t="shared" si="59"/>
        <v/>
      </c>
      <c r="BL55" s="352" t="str">
        <f>IF('Marks Entry'!AH57="","",'Marks Entry'!AH57)</f>
        <v/>
      </c>
      <c r="BM55" s="352" t="str">
        <f>IF('Marks Entry'!AI57="","",'Marks Entry'!AI57)</f>
        <v/>
      </c>
      <c r="BN55" s="352" t="str">
        <f t="shared" si="60"/>
        <v/>
      </c>
      <c r="BO55" s="374" t="str">
        <f t="shared" si="61"/>
        <v/>
      </c>
      <c r="BP55" s="371" t="str">
        <f>IF(AND($B55="NSO",$E55=""),"",IF(AND('Marks Entry'!AJ57="AB",'Marks Entry'!AK57="AB"),"AB",IF(AND('Marks Entry'!AJ57="ML",'Marks Entry'!AK57="ML"),"RE",IF('Marks Entry'!AJ57="","",ROUNDUP(('Marks Entry'!AJ57+'Marks Entry'!AK57)*30/100,0)))))</f>
        <v/>
      </c>
      <c r="BQ55" s="375" t="str">
        <f t="shared" si="62"/>
        <v/>
      </c>
      <c r="BR55" s="357">
        <f t="shared" si="63"/>
        <v>0</v>
      </c>
      <c r="BS55" s="357">
        <f t="shared" si="64"/>
        <v>0</v>
      </c>
      <c r="BT55" s="358" t="str">
        <f t="shared" si="65"/>
        <v/>
      </c>
      <c r="BU55" s="357" t="str">
        <f t="shared" si="66"/>
        <v/>
      </c>
      <c r="BV55" s="357" t="str">
        <f t="shared" si="67"/>
        <v/>
      </c>
      <c r="BW55" s="357" t="str">
        <f t="shared" si="68"/>
        <v/>
      </c>
      <c r="BX55" s="359" t="str">
        <f>IF('Marks Entry'!AL57="","",'Marks Entry'!AL57)</f>
        <v/>
      </c>
      <c r="BY55" s="352" t="str">
        <f>IF('Marks Entry'!AN57="","",'Marks Entry'!AN57)</f>
        <v/>
      </c>
      <c r="BZ55" s="352" t="str">
        <f>IF('Marks Entry'!AO57="","",'Marks Entry'!AO57)</f>
        <v/>
      </c>
      <c r="CA55" s="352" t="str">
        <f>IF('Marks Entry'!AP57="","",'Marks Entry'!AP57)</f>
        <v/>
      </c>
      <c r="CB55" s="353" t="str">
        <f t="shared" si="69"/>
        <v/>
      </c>
      <c r="CC55" s="374" t="str">
        <f t="shared" si="70"/>
        <v/>
      </c>
      <c r="CD55" s="352" t="str">
        <f>IF('Marks Entry'!AQ57="","",'Marks Entry'!AQ57)</f>
        <v/>
      </c>
      <c r="CE55" s="352" t="str">
        <f>IF('Marks Entry'!AR57="","",'Marks Entry'!AR57)</f>
        <v/>
      </c>
      <c r="CF55" s="352" t="str">
        <f t="shared" si="71"/>
        <v/>
      </c>
      <c r="CG55" s="374" t="str">
        <f t="shared" si="72"/>
        <v/>
      </c>
      <c r="CH55" s="371" t="str">
        <f>IF(AND($B55="NSO",$E55=""),"",IF(AND('Marks Entry'!AS57="AB",'Marks Entry'!AT57="AB"),"AB",IF(AND('Marks Entry'!AS57="ML",'Marks Entry'!AT57="ML"),"RE",IF('Marks Entry'!AS57="","",ROUNDUP(('Marks Entry'!AS57+'Marks Entry'!AT57)*30/100,0)))))</f>
        <v/>
      </c>
      <c r="CI55" s="375" t="str">
        <f t="shared" si="73"/>
        <v/>
      </c>
      <c r="CJ55" s="357">
        <f t="shared" si="74"/>
        <v>0</v>
      </c>
      <c r="CK55" s="357">
        <f t="shared" si="75"/>
        <v>0</v>
      </c>
      <c r="CL55" s="358" t="str">
        <f t="shared" si="76"/>
        <v/>
      </c>
      <c r="CM55" s="357" t="str">
        <f t="shared" si="77"/>
        <v/>
      </c>
      <c r="CN55" s="357" t="str">
        <f t="shared" si="78"/>
        <v/>
      </c>
      <c r="CO55" s="357" t="str">
        <f t="shared" si="79"/>
        <v/>
      </c>
      <c r="CP55" s="359" t="str">
        <f>IF('Marks Entry'!AU57="","",'Marks Entry'!AU57)</f>
        <v/>
      </c>
      <c r="CQ55" s="352" t="str">
        <f>IF('Marks Entry'!AW57="","",'Marks Entry'!AW57)</f>
        <v/>
      </c>
      <c r="CR55" s="352" t="str">
        <f>IF('Marks Entry'!AX57="","",'Marks Entry'!AX57)</f>
        <v/>
      </c>
      <c r="CS55" s="352" t="str">
        <f>IF('Marks Entry'!AY57="","",'Marks Entry'!AY57)</f>
        <v/>
      </c>
      <c r="CT55" s="353" t="str">
        <f t="shared" si="80"/>
        <v/>
      </c>
      <c r="CU55" s="374" t="str">
        <f t="shared" si="81"/>
        <v/>
      </c>
      <c r="CV55" s="352" t="str">
        <f>IF('Marks Entry'!AZ57="","",'Marks Entry'!AZ57)</f>
        <v/>
      </c>
      <c r="CW55" s="352" t="str">
        <f>IF('Marks Entry'!BA57="","",'Marks Entry'!BA57)</f>
        <v/>
      </c>
      <c r="CX55" s="352" t="str">
        <f t="shared" si="82"/>
        <v/>
      </c>
      <c r="CY55" s="374" t="str">
        <f t="shared" si="83"/>
        <v/>
      </c>
      <c r="CZ55" s="371" t="str">
        <f>IF(AND($B55="NSO",$E55=""),"",IF(AND('Marks Entry'!BB57="AB",'Marks Entry'!BC57="AB"),"AB",IF(AND('Marks Entry'!BB57="ML",'Marks Entry'!BC57="ML"),"RE",IF('Marks Entry'!BB57="","",ROUNDUP(('Marks Entry'!BB57+'Marks Entry'!BC57)*30/100,0)))))</f>
        <v/>
      </c>
      <c r="DA55" s="375" t="str">
        <f t="shared" si="84"/>
        <v/>
      </c>
      <c r="DB55" s="357">
        <f t="shared" si="85"/>
        <v>0</v>
      </c>
      <c r="DC55" s="357">
        <f t="shared" si="86"/>
        <v>0</v>
      </c>
      <c r="DD55" s="358" t="str">
        <f t="shared" si="87"/>
        <v/>
      </c>
      <c r="DE55" s="357" t="str">
        <f t="shared" si="88"/>
        <v/>
      </c>
      <c r="DF55" s="357" t="str">
        <f t="shared" si="89"/>
        <v/>
      </c>
      <c r="DG55" s="357" t="str">
        <f t="shared" si="90"/>
        <v/>
      </c>
      <c r="DH55" s="357">
        <f t="shared" si="91"/>
        <v>0</v>
      </c>
      <c r="DI55" s="376" t="str">
        <f t="shared" si="92"/>
        <v/>
      </c>
      <c r="DJ55" s="376" t="str">
        <f t="shared" si="93"/>
        <v/>
      </c>
      <c r="DK55" s="376" t="str">
        <f t="shared" si="94"/>
        <v/>
      </c>
      <c r="DL55" s="376" t="str">
        <f t="shared" si="95"/>
        <v/>
      </c>
      <c r="DM55" s="376" t="str">
        <f t="shared" si="96"/>
        <v/>
      </c>
      <c r="DN55" s="376" t="str">
        <f t="shared" si="97"/>
        <v/>
      </c>
      <c r="DO55" s="361">
        <f t="shared" si="98"/>
        <v>0</v>
      </c>
      <c r="DP55" s="361">
        <f t="shared" si="99"/>
        <v>0</v>
      </c>
      <c r="DQ55" s="361">
        <f t="shared" si="100"/>
        <v>0</v>
      </c>
      <c r="DR55" s="361">
        <f t="shared" si="101"/>
        <v>0</v>
      </c>
      <c r="DS55" s="361">
        <f t="shared" si="102"/>
        <v>0</v>
      </c>
      <c r="DT55" s="377" t="str">
        <f t="shared" si="103"/>
        <v/>
      </c>
      <c r="DU55" s="480" t="str">
        <f>IF('Marks Entry'!BD57="","",'Marks Entry'!BD57)</f>
        <v/>
      </c>
      <c r="DV55" s="480" t="str">
        <f>IF('Marks Entry'!BE57="","",'Marks Entry'!BE57)</f>
        <v/>
      </c>
      <c r="DW55" s="480" t="str">
        <f>IF('Marks Entry'!BF57="","",'Marks Entry'!BF57)</f>
        <v/>
      </c>
      <c r="DX55" s="378" t="str">
        <f t="shared" si="104"/>
        <v/>
      </c>
      <c r="DY55" s="352" t="str">
        <f t="shared" si="105"/>
        <v/>
      </c>
      <c r="DZ55" s="379" t="str">
        <f t="shared" si="106"/>
        <v/>
      </c>
      <c r="EA55" s="352" t="str">
        <f t="shared" si="107"/>
        <v/>
      </c>
      <c r="EB55" s="379" t="str">
        <f t="shared" si="108"/>
        <v/>
      </c>
      <c r="EC55" s="352" t="str">
        <f t="shared" si="109"/>
        <v/>
      </c>
      <c r="ED55" s="352" t="str">
        <f t="shared" si="110"/>
        <v/>
      </c>
      <c r="EE55" s="352" t="str">
        <f t="shared" si="111"/>
        <v/>
      </c>
      <c r="EF55" s="380" t="str">
        <f t="shared" si="112"/>
        <v/>
      </c>
      <c r="EG55" s="379" t="str">
        <f t="shared" si="113"/>
        <v/>
      </c>
      <c r="EH55" s="352" t="str">
        <f t="shared" si="114"/>
        <v/>
      </c>
      <c r="EI55" s="352" t="str">
        <f t="shared" si="115"/>
        <v/>
      </c>
      <c r="EJ55" s="352" t="str">
        <f t="shared" si="116"/>
        <v/>
      </c>
      <c r="EK55" s="352" t="str">
        <f t="shared" si="117"/>
        <v/>
      </c>
      <c r="EL55" s="379" t="str">
        <f t="shared" si="118"/>
        <v/>
      </c>
      <c r="EM55" s="352" t="str">
        <f t="shared" si="119"/>
        <v/>
      </c>
      <c r="EN55" s="352" t="str">
        <f t="shared" si="120"/>
        <v/>
      </c>
      <c r="EO55" s="352" t="str">
        <f t="shared" si="121"/>
        <v/>
      </c>
      <c r="EP55" s="352" t="str">
        <f t="shared" si="122"/>
        <v/>
      </c>
      <c r="EQ55" s="379" t="str">
        <f t="shared" si="123"/>
        <v/>
      </c>
      <c r="ER55" s="352" t="str">
        <f t="shared" si="124"/>
        <v/>
      </c>
      <c r="ES55" s="352" t="str">
        <f t="shared" si="125"/>
        <v/>
      </c>
      <c r="ET55" s="352" t="str">
        <f t="shared" si="126"/>
        <v/>
      </c>
      <c r="EU55" s="352" t="str">
        <f t="shared" si="127"/>
        <v/>
      </c>
      <c r="EV55" s="379" t="str">
        <f t="shared" si="128"/>
        <v/>
      </c>
      <c r="EW55" s="379" t="str">
        <f t="shared" si="129"/>
        <v/>
      </c>
      <c r="EX55" s="381" t="str">
        <f>IF('Student DATA Entry'!I52="","",'Student DATA Entry'!I52)</f>
        <v/>
      </c>
      <c r="EY55" s="382" t="str">
        <f>IF('Student DATA Entry'!J52="","",'Student DATA Entry'!J52)</f>
        <v/>
      </c>
      <c r="EZ55" s="368" t="str">
        <f t="shared" si="130"/>
        <v xml:space="preserve">      </v>
      </c>
      <c r="FA55" s="368" t="str">
        <f t="shared" si="131"/>
        <v xml:space="preserve">      </v>
      </c>
      <c r="FB55" s="368" t="str">
        <f t="shared" si="132"/>
        <v xml:space="preserve">      </v>
      </c>
      <c r="FC55" s="368" t="str">
        <f t="shared" si="133"/>
        <v xml:space="preserve">              </v>
      </c>
      <c r="FD55" s="368" t="str">
        <f t="shared" si="134"/>
        <v xml:space="preserve"> </v>
      </c>
      <c r="FE55" s="479" t="str">
        <f t="shared" si="135"/>
        <v/>
      </c>
      <c r="FF55" s="384" t="str">
        <f t="shared" si="136"/>
        <v/>
      </c>
      <c r="FG55" s="481" t="str">
        <f t="shared" si="137"/>
        <v/>
      </c>
      <c r="FH55" s="386" t="str">
        <f t="shared" si="138"/>
        <v/>
      </c>
      <c r="FI55" s="364" t="str">
        <f t="shared" si="139"/>
        <v/>
      </c>
      <c r="FJ55" s="141"/>
    </row>
    <row r="56" spans="1:166" s="140" customFormat="1" ht="15.6" customHeight="1">
      <c r="A56" s="369">
        <v>51</v>
      </c>
      <c r="B56" s="370" t="str">
        <f>IF('Marks Entry'!B58="","",VALUE('Marks Entry'!B58))</f>
        <v/>
      </c>
      <c r="C56" s="371" t="str">
        <f>IF('Marks Entry'!C58="","",'Marks Entry'!C58)</f>
        <v/>
      </c>
      <c r="D56" s="372" t="str">
        <f>IF('Marks Entry'!D58="","",'Marks Entry'!D58)</f>
        <v/>
      </c>
      <c r="E56" s="373" t="str">
        <f>IF('Marks Entry'!E58="","",'Marks Entry'!E58)</f>
        <v/>
      </c>
      <c r="F56" s="373" t="str">
        <f>IF('Marks Entry'!F58="","",'Marks Entry'!F58)</f>
        <v/>
      </c>
      <c r="G56" s="373" t="str">
        <f>IF('Marks Entry'!G58="","",'Marks Entry'!G58)</f>
        <v/>
      </c>
      <c r="H56" s="352" t="str">
        <f>IF('Marks Entry'!H58="","",'Marks Entry'!H58)</f>
        <v/>
      </c>
      <c r="I56" s="352" t="str">
        <f>IF('Marks Entry'!I58="","",'Marks Entry'!I58)</f>
        <v/>
      </c>
      <c r="J56" s="352" t="str">
        <f>IF('Marks Entry'!J58="","",'Marks Entry'!J58)</f>
        <v/>
      </c>
      <c r="K56" s="352" t="str">
        <f>IF('Marks Entry'!K58="","",'Marks Entry'!K58)</f>
        <v/>
      </c>
      <c r="L56" s="352" t="str">
        <f>IF('Marks Entry'!L58="","",'Marks Entry'!L58)</f>
        <v/>
      </c>
      <c r="M56" s="353" t="str">
        <f t="shared" si="27"/>
        <v/>
      </c>
      <c r="N56" s="374" t="str">
        <f t="shared" si="28"/>
        <v/>
      </c>
      <c r="O56" s="352" t="str">
        <f>IF('Marks Entry'!M58="","",'Marks Entry'!M58)</f>
        <v/>
      </c>
      <c r="P56" s="374" t="str">
        <f t="shared" si="29"/>
        <v/>
      </c>
      <c r="Q56" s="371" t="str">
        <f>IF(AND($B56="NSO",$E56="",O56=""),"",IF(AND('Marks Entry'!N58="AB"),"AB",IF(AND('Marks Entry'!N58="ML"),"RE",IF('Marks Entry'!N58="","",ROUNDUP('Marks Entry'!N58*30/100,0)))))</f>
        <v/>
      </c>
      <c r="R56" s="375" t="str">
        <f t="shared" si="30"/>
        <v/>
      </c>
      <c r="S56" s="357">
        <f t="shared" si="31"/>
        <v>0</v>
      </c>
      <c r="T56" s="357">
        <f t="shared" si="32"/>
        <v>0</v>
      </c>
      <c r="U56" s="358" t="str">
        <f t="shared" si="33"/>
        <v/>
      </c>
      <c r="V56" s="357" t="str">
        <f t="shared" si="34"/>
        <v/>
      </c>
      <c r="W56" s="357" t="str">
        <f t="shared" si="35"/>
        <v/>
      </c>
      <c r="X56" s="357" t="str">
        <f t="shared" si="36"/>
        <v/>
      </c>
      <c r="Y56" s="352" t="str">
        <f>IF('Marks Entry'!O58="","",'Marks Entry'!O58)</f>
        <v/>
      </c>
      <c r="Z56" s="352" t="str">
        <f>IF('Marks Entry'!P58="","",'Marks Entry'!P58)</f>
        <v/>
      </c>
      <c r="AA56" s="352" t="str">
        <f>IF('Marks Entry'!Q58="","",'Marks Entry'!Q58)</f>
        <v/>
      </c>
      <c r="AB56" s="353" t="str">
        <f t="shared" si="37"/>
        <v/>
      </c>
      <c r="AC56" s="374" t="str">
        <f t="shared" si="38"/>
        <v/>
      </c>
      <c r="AD56" s="352" t="str">
        <f>IF('Marks Entry'!R58="","",'Marks Entry'!R58)</f>
        <v/>
      </c>
      <c r="AE56" s="374" t="str">
        <f t="shared" si="39"/>
        <v/>
      </c>
      <c r="AF56" s="371" t="str">
        <f>IF(AND($B56="NSO",$E56=""),"",IF(AND('Marks Entry'!S58="AB"),"AB",IF(AND('Marks Entry'!S58="ML"),"RE",IF('Marks Entry'!S58="","",ROUNDUP('Marks Entry'!S58*30/100,0)))))</f>
        <v/>
      </c>
      <c r="AG56" s="375" t="str">
        <f t="shared" si="40"/>
        <v/>
      </c>
      <c r="AH56" s="357">
        <f t="shared" si="41"/>
        <v>0</v>
      </c>
      <c r="AI56" s="357">
        <f t="shared" si="42"/>
        <v>0</v>
      </c>
      <c r="AJ56" s="358" t="str">
        <f t="shared" si="43"/>
        <v/>
      </c>
      <c r="AK56" s="357" t="str">
        <f t="shared" si="44"/>
        <v/>
      </c>
      <c r="AL56" s="357" t="str">
        <f t="shared" si="45"/>
        <v/>
      </c>
      <c r="AM56" s="357" t="str">
        <f t="shared" si="46"/>
        <v/>
      </c>
      <c r="AN56" s="359" t="str">
        <f>IF('Marks Entry'!T58="","",'Marks Entry'!T58)</f>
        <v/>
      </c>
      <c r="AO56" s="352" t="str">
        <f>IF('Marks Entry'!V58="","",'Marks Entry'!V58)</f>
        <v/>
      </c>
      <c r="AP56" s="352" t="str">
        <f>IF('Marks Entry'!W58="","",'Marks Entry'!W58)</f>
        <v/>
      </c>
      <c r="AQ56" s="352" t="str">
        <f>IF('Marks Entry'!X58="","",'Marks Entry'!X58)</f>
        <v/>
      </c>
      <c r="AR56" s="353" t="str">
        <f t="shared" si="47"/>
        <v/>
      </c>
      <c r="AS56" s="374" t="str">
        <f t="shared" si="48"/>
        <v/>
      </c>
      <c r="AT56" s="352" t="str">
        <f>IF('Marks Entry'!Y58="","",'Marks Entry'!Y58)</f>
        <v/>
      </c>
      <c r="AU56" s="352" t="str">
        <f>IF('Marks Entry'!Z58="","",'Marks Entry'!Z58)</f>
        <v/>
      </c>
      <c r="AV56" s="352" t="str">
        <f t="shared" si="49"/>
        <v/>
      </c>
      <c r="AW56" s="374" t="str">
        <f t="shared" si="50"/>
        <v/>
      </c>
      <c r="AX56" s="371" t="str">
        <f>IF(AND($B56="NSO",$E56=""),"",IF(AND('Marks Entry'!AA58="AB",'Marks Entry'!AB58="AB"),"AB",IF(AND('Marks Entry'!AA58="ML",'Marks Entry'!AB58="ML"),"RE",IF('Marks Entry'!AA58="","",ROUNDUP(('Marks Entry'!AA58+'Marks Entry'!AB58)*30/100,0)))))</f>
        <v/>
      </c>
      <c r="AY56" s="375" t="str">
        <f t="shared" si="51"/>
        <v/>
      </c>
      <c r="AZ56" s="357">
        <f t="shared" si="52"/>
        <v>0</v>
      </c>
      <c r="BA56" s="357">
        <f t="shared" si="53"/>
        <v>0</v>
      </c>
      <c r="BB56" s="358" t="str">
        <f t="shared" si="54"/>
        <v/>
      </c>
      <c r="BC56" s="357" t="str">
        <f t="shared" si="55"/>
        <v/>
      </c>
      <c r="BD56" s="357" t="str">
        <f t="shared" si="56"/>
        <v/>
      </c>
      <c r="BE56" s="357" t="str">
        <f t="shared" si="57"/>
        <v/>
      </c>
      <c r="BF56" s="359" t="str">
        <f>IF('Marks Entry'!AC58="","",'Marks Entry'!AC58)</f>
        <v/>
      </c>
      <c r="BG56" s="352" t="str">
        <f>IF('Marks Entry'!AE58="","",'Marks Entry'!AE58)</f>
        <v/>
      </c>
      <c r="BH56" s="352" t="str">
        <f>IF('Marks Entry'!AF58="","",'Marks Entry'!AF58)</f>
        <v/>
      </c>
      <c r="BI56" s="352" t="str">
        <f>IF('Marks Entry'!AG58="","",'Marks Entry'!AG58)</f>
        <v/>
      </c>
      <c r="BJ56" s="353" t="str">
        <f t="shared" si="58"/>
        <v/>
      </c>
      <c r="BK56" s="374" t="str">
        <f t="shared" si="59"/>
        <v/>
      </c>
      <c r="BL56" s="352" t="str">
        <f>IF('Marks Entry'!AH58="","",'Marks Entry'!AH58)</f>
        <v/>
      </c>
      <c r="BM56" s="352" t="str">
        <f>IF('Marks Entry'!AI58="","",'Marks Entry'!AI58)</f>
        <v/>
      </c>
      <c r="BN56" s="352" t="str">
        <f t="shared" si="60"/>
        <v/>
      </c>
      <c r="BO56" s="374" t="str">
        <f t="shared" si="61"/>
        <v/>
      </c>
      <c r="BP56" s="371" t="str">
        <f>IF(AND($B56="NSO",$E56=""),"",IF(AND('Marks Entry'!AJ58="AB",'Marks Entry'!AK58="AB"),"AB",IF(AND('Marks Entry'!AJ58="ML",'Marks Entry'!AK58="ML"),"RE",IF('Marks Entry'!AJ58="","",ROUNDUP(('Marks Entry'!AJ58+'Marks Entry'!AK58)*30/100,0)))))</f>
        <v/>
      </c>
      <c r="BQ56" s="375" t="str">
        <f t="shared" si="62"/>
        <v/>
      </c>
      <c r="BR56" s="357">
        <f t="shared" si="63"/>
        <v>0</v>
      </c>
      <c r="BS56" s="357">
        <f t="shared" si="64"/>
        <v>0</v>
      </c>
      <c r="BT56" s="358" t="str">
        <f t="shared" si="65"/>
        <v/>
      </c>
      <c r="BU56" s="357" t="str">
        <f t="shared" si="66"/>
        <v/>
      </c>
      <c r="BV56" s="357" t="str">
        <f t="shared" si="67"/>
        <v/>
      </c>
      <c r="BW56" s="357" t="str">
        <f t="shared" si="68"/>
        <v/>
      </c>
      <c r="BX56" s="359" t="str">
        <f>IF('Marks Entry'!AL58="","",'Marks Entry'!AL58)</f>
        <v/>
      </c>
      <c r="BY56" s="352" t="str">
        <f>IF('Marks Entry'!AN58="","",'Marks Entry'!AN58)</f>
        <v/>
      </c>
      <c r="BZ56" s="352" t="str">
        <f>IF('Marks Entry'!AO58="","",'Marks Entry'!AO58)</f>
        <v/>
      </c>
      <c r="CA56" s="352" t="str">
        <f>IF('Marks Entry'!AP58="","",'Marks Entry'!AP58)</f>
        <v/>
      </c>
      <c r="CB56" s="353" t="str">
        <f t="shared" si="69"/>
        <v/>
      </c>
      <c r="CC56" s="374" t="str">
        <f t="shared" si="70"/>
        <v/>
      </c>
      <c r="CD56" s="352" t="str">
        <f>IF('Marks Entry'!AQ58="","",'Marks Entry'!AQ58)</f>
        <v/>
      </c>
      <c r="CE56" s="352" t="str">
        <f>IF('Marks Entry'!AR58="","",'Marks Entry'!AR58)</f>
        <v/>
      </c>
      <c r="CF56" s="352" t="str">
        <f t="shared" si="71"/>
        <v/>
      </c>
      <c r="CG56" s="374" t="str">
        <f t="shared" si="72"/>
        <v/>
      </c>
      <c r="CH56" s="371" t="str">
        <f>IF(AND($B56="NSO",$E56=""),"",IF(AND('Marks Entry'!AS58="AB",'Marks Entry'!AT58="AB"),"AB",IF(AND('Marks Entry'!AS58="ML",'Marks Entry'!AT58="ML"),"RE",IF('Marks Entry'!AS58="","",ROUNDUP(('Marks Entry'!AS58+'Marks Entry'!AT58)*30/100,0)))))</f>
        <v/>
      </c>
      <c r="CI56" s="375" t="str">
        <f t="shared" si="73"/>
        <v/>
      </c>
      <c r="CJ56" s="357">
        <f t="shared" si="74"/>
        <v>0</v>
      </c>
      <c r="CK56" s="357">
        <f t="shared" si="75"/>
        <v>0</v>
      </c>
      <c r="CL56" s="358" t="str">
        <f t="shared" si="76"/>
        <v/>
      </c>
      <c r="CM56" s="357" t="str">
        <f t="shared" si="77"/>
        <v/>
      </c>
      <c r="CN56" s="357" t="str">
        <f t="shared" si="78"/>
        <v/>
      </c>
      <c r="CO56" s="357" t="str">
        <f t="shared" si="79"/>
        <v/>
      </c>
      <c r="CP56" s="359" t="str">
        <f>IF('Marks Entry'!AU58="","",'Marks Entry'!AU58)</f>
        <v/>
      </c>
      <c r="CQ56" s="352" t="str">
        <f>IF('Marks Entry'!AW58="","",'Marks Entry'!AW58)</f>
        <v/>
      </c>
      <c r="CR56" s="352" t="str">
        <f>IF('Marks Entry'!AX58="","",'Marks Entry'!AX58)</f>
        <v/>
      </c>
      <c r="CS56" s="352" t="str">
        <f>IF('Marks Entry'!AY58="","",'Marks Entry'!AY58)</f>
        <v/>
      </c>
      <c r="CT56" s="353" t="str">
        <f t="shared" si="80"/>
        <v/>
      </c>
      <c r="CU56" s="374" t="str">
        <f t="shared" si="81"/>
        <v/>
      </c>
      <c r="CV56" s="352" t="str">
        <f>IF('Marks Entry'!AZ58="","",'Marks Entry'!AZ58)</f>
        <v/>
      </c>
      <c r="CW56" s="352" t="str">
        <f>IF('Marks Entry'!BA58="","",'Marks Entry'!BA58)</f>
        <v/>
      </c>
      <c r="CX56" s="352" t="str">
        <f t="shared" si="82"/>
        <v/>
      </c>
      <c r="CY56" s="374" t="str">
        <f t="shared" si="83"/>
        <v/>
      </c>
      <c r="CZ56" s="371" t="str">
        <f>IF(AND($B56="NSO",$E56=""),"",IF(AND('Marks Entry'!BB58="AB",'Marks Entry'!BC58="AB"),"AB",IF(AND('Marks Entry'!BB58="ML",'Marks Entry'!BC58="ML"),"RE",IF('Marks Entry'!BB58="","",ROUNDUP(('Marks Entry'!BB58+'Marks Entry'!BC58)*30/100,0)))))</f>
        <v/>
      </c>
      <c r="DA56" s="375" t="str">
        <f t="shared" si="84"/>
        <v/>
      </c>
      <c r="DB56" s="357">
        <f t="shared" si="85"/>
        <v>0</v>
      </c>
      <c r="DC56" s="357">
        <f t="shared" si="86"/>
        <v>0</v>
      </c>
      <c r="DD56" s="358" t="str">
        <f t="shared" si="87"/>
        <v/>
      </c>
      <c r="DE56" s="357" t="str">
        <f t="shared" si="88"/>
        <v/>
      </c>
      <c r="DF56" s="357" t="str">
        <f t="shared" si="89"/>
        <v/>
      </c>
      <c r="DG56" s="357" t="str">
        <f t="shared" si="90"/>
        <v/>
      </c>
      <c r="DH56" s="357">
        <f t="shared" si="91"/>
        <v>0</v>
      </c>
      <c r="DI56" s="376" t="str">
        <f t="shared" si="92"/>
        <v/>
      </c>
      <c r="DJ56" s="376" t="str">
        <f t="shared" si="93"/>
        <v/>
      </c>
      <c r="DK56" s="376" t="str">
        <f t="shared" si="94"/>
        <v/>
      </c>
      <c r="DL56" s="376" t="str">
        <f t="shared" si="95"/>
        <v/>
      </c>
      <c r="DM56" s="376" t="str">
        <f t="shared" si="96"/>
        <v/>
      </c>
      <c r="DN56" s="376" t="str">
        <f t="shared" si="97"/>
        <v/>
      </c>
      <c r="DO56" s="361">
        <f t="shared" si="98"/>
        <v>0</v>
      </c>
      <c r="DP56" s="361">
        <f t="shared" si="99"/>
        <v>0</v>
      </c>
      <c r="DQ56" s="361">
        <f t="shared" si="100"/>
        <v>0</v>
      </c>
      <c r="DR56" s="361">
        <f t="shared" si="101"/>
        <v>0</v>
      </c>
      <c r="DS56" s="361">
        <f t="shared" si="102"/>
        <v>0</v>
      </c>
      <c r="DT56" s="377" t="str">
        <f t="shared" si="103"/>
        <v/>
      </c>
      <c r="DU56" s="480" t="str">
        <f>IF('Marks Entry'!BD58="","",'Marks Entry'!BD58)</f>
        <v/>
      </c>
      <c r="DV56" s="480" t="str">
        <f>IF('Marks Entry'!BE58="","",'Marks Entry'!BE58)</f>
        <v/>
      </c>
      <c r="DW56" s="480" t="str">
        <f>IF('Marks Entry'!BF58="","",'Marks Entry'!BF58)</f>
        <v/>
      </c>
      <c r="DX56" s="378" t="str">
        <f t="shared" si="104"/>
        <v/>
      </c>
      <c r="DY56" s="352" t="str">
        <f t="shared" si="105"/>
        <v/>
      </c>
      <c r="DZ56" s="379" t="str">
        <f t="shared" si="106"/>
        <v/>
      </c>
      <c r="EA56" s="352" t="str">
        <f t="shared" si="107"/>
        <v/>
      </c>
      <c r="EB56" s="379" t="str">
        <f t="shared" si="108"/>
        <v/>
      </c>
      <c r="EC56" s="352" t="str">
        <f t="shared" si="109"/>
        <v/>
      </c>
      <c r="ED56" s="352" t="str">
        <f t="shared" si="110"/>
        <v/>
      </c>
      <c r="EE56" s="352" t="str">
        <f t="shared" si="111"/>
        <v/>
      </c>
      <c r="EF56" s="380" t="str">
        <f t="shared" si="112"/>
        <v/>
      </c>
      <c r="EG56" s="379" t="str">
        <f t="shared" si="113"/>
        <v/>
      </c>
      <c r="EH56" s="352" t="str">
        <f t="shared" si="114"/>
        <v/>
      </c>
      <c r="EI56" s="352" t="str">
        <f t="shared" si="115"/>
        <v/>
      </c>
      <c r="EJ56" s="352" t="str">
        <f t="shared" si="116"/>
        <v/>
      </c>
      <c r="EK56" s="352" t="str">
        <f t="shared" si="117"/>
        <v/>
      </c>
      <c r="EL56" s="379" t="str">
        <f t="shared" si="118"/>
        <v/>
      </c>
      <c r="EM56" s="352" t="str">
        <f t="shared" si="119"/>
        <v/>
      </c>
      <c r="EN56" s="352" t="str">
        <f t="shared" si="120"/>
        <v/>
      </c>
      <c r="EO56" s="352" t="str">
        <f t="shared" si="121"/>
        <v/>
      </c>
      <c r="EP56" s="352" t="str">
        <f t="shared" si="122"/>
        <v/>
      </c>
      <c r="EQ56" s="379" t="str">
        <f t="shared" si="123"/>
        <v/>
      </c>
      <c r="ER56" s="352" t="str">
        <f t="shared" si="124"/>
        <v/>
      </c>
      <c r="ES56" s="352" t="str">
        <f t="shared" si="125"/>
        <v/>
      </c>
      <c r="ET56" s="352" t="str">
        <f t="shared" si="126"/>
        <v/>
      </c>
      <c r="EU56" s="352" t="str">
        <f t="shared" si="127"/>
        <v/>
      </c>
      <c r="EV56" s="379" t="str">
        <f t="shared" si="128"/>
        <v/>
      </c>
      <c r="EW56" s="379" t="str">
        <f t="shared" si="129"/>
        <v/>
      </c>
      <c r="EX56" s="381" t="str">
        <f>IF('Student DATA Entry'!I53="","",'Student DATA Entry'!I53)</f>
        <v/>
      </c>
      <c r="EY56" s="382" t="str">
        <f>IF('Student DATA Entry'!J53="","",'Student DATA Entry'!J53)</f>
        <v/>
      </c>
      <c r="EZ56" s="368" t="str">
        <f t="shared" si="130"/>
        <v xml:space="preserve">      </v>
      </c>
      <c r="FA56" s="368" t="str">
        <f t="shared" si="131"/>
        <v xml:space="preserve">      </v>
      </c>
      <c r="FB56" s="368" t="str">
        <f t="shared" si="132"/>
        <v xml:space="preserve">      </v>
      </c>
      <c r="FC56" s="368" t="str">
        <f t="shared" si="133"/>
        <v xml:space="preserve">              </v>
      </c>
      <c r="FD56" s="368" t="str">
        <f t="shared" si="134"/>
        <v xml:space="preserve"> </v>
      </c>
      <c r="FE56" s="479" t="str">
        <f t="shared" si="135"/>
        <v/>
      </c>
      <c r="FF56" s="384" t="str">
        <f t="shared" si="136"/>
        <v/>
      </c>
      <c r="FG56" s="481" t="str">
        <f t="shared" si="137"/>
        <v/>
      </c>
      <c r="FH56" s="386" t="str">
        <f t="shared" si="138"/>
        <v/>
      </c>
      <c r="FI56" s="364" t="str">
        <f t="shared" si="139"/>
        <v/>
      </c>
    </row>
    <row r="57" spans="1:166" s="140" customFormat="1" ht="15.6" customHeight="1">
      <c r="A57" s="369">
        <v>52</v>
      </c>
      <c r="B57" s="370" t="str">
        <f>IF('Marks Entry'!B59="","",VALUE('Marks Entry'!B59))</f>
        <v/>
      </c>
      <c r="C57" s="371" t="str">
        <f>IF('Marks Entry'!C59="","",'Marks Entry'!C59)</f>
        <v/>
      </c>
      <c r="D57" s="372" t="str">
        <f>IF('Marks Entry'!D59="","",'Marks Entry'!D59)</f>
        <v/>
      </c>
      <c r="E57" s="373" t="str">
        <f>IF('Marks Entry'!E59="","",'Marks Entry'!E59)</f>
        <v/>
      </c>
      <c r="F57" s="373" t="str">
        <f>IF('Marks Entry'!F59="","",'Marks Entry'!F59)</f>
        <v/>
      </c>
      <c r="G57" s="373" t="str">
        <f>IF('Marks Entry'!G59="","",'Marks Entry'!G59)</f>
        <v/>
      </c>
      <c r="H57" s="352" t="str">
        <f>IF('Marks Entry'!H59="","",'Marks Entry'!H59)</f>
        <v/>
      </c>
      <c r="I57" s="352" t="str">
        <f>IF('Marks Entry'!I59="","",'Marks Entry'!I59)</f>
        <v/>
      </c>
      <c r="J57" s="352" t="str">
        <f>IF('Marks Entry'!J59="","",'Marks Entry'!J59)</f>
        <v/>
      </c>
      <c r="K57" s="352" t="str">
        <f>IF('Marks Entry'!K59="","",'Marks Entry'!K59)</f>
        <v/>
      </c>
      <c r="L57" s="352" t="str">
        <f>IF('Marks Entry'!L59="","",'Marks Entry'!L59)</f>
        <v/>
      </c>
      <c r="M57" s="353" t="str">
        <f t="shared" si="27"/>
        <v/>
      </c>
      <c r="N57" s="374" t="str">
        <f t="shared" si="28"/>
        <v/>
      </c>
      <c r="O57" s="352" t="str">
        <f>IF('Marks Entry'!M59="","",'Marks Entry'!M59)</f>
        <v/>
      </c>
      <c r="P57" s="374" t="str">
        <f t="shared" si="29"/>
        <v/>
      </c>
      <c r="Q57" s="371" t="str">
        <f>IF(AND($B57="NSO",$E57="",O57=""),"",IF(AND('Marks Entry'!N59="AB"),"AB",IF(AND('Marks Entry'!N59="ML"),"RE",IF('Marks Entry'!N59="","",ROUNDUP('Marks Entry'!N59*30/100,0)))))</f>
        <v/>
      </c>
      <c r="R57" s="375" t="str">
        <f t="shared" si="30"/>
        <v/>
      </c>
      <c r="S57" s="357">
        <f t="shared" si="31"/>
        <v>0</v>
      </c>
      <c r="T57" s="357">
        <f t="shared" si="32"/>
        <v>0</v>
      </c>
      <c r="U57" s="358" t="str">
        <f t="shared" si="33"/>
        <v/>
      </c>
      <c r="V57" s="357" t="str">
        <f t="shared" si="34"/>
        <v/>
      </c>
      <c r="W57" s="357" t="str">
        <f t="shared" si="35"/>
        <v/>
      </c>
      <c r="X57" s="357" t="str">
        <f t="shared" si="36"/>
        <v/>
      </c>
      <c r="Y57" s="352" t="str">
        <f>IF('Marks Entry'!O59="","",'Marks Entry'!O59)</f>
        <v/>
      </c>
      <c r="Z57" s="352" t="str">
        <f>IF('Marks Entry'!P59="","",'Marks Entry'!P59)</f>
        <v/>
      </c>
      <c r="AA57" s="352" t="str">
        <f>IF('Marks Entry'!Q59="","",'Marks Entry'!Q59)</f>
        <v/>
      </c>
      <c r="AB57" s="353" t="str">
        <f t="shared" si="37"/>
        <v/>
      </c>
      <c r="AC57" s="374" t="str">
        <f t="shared" si="38"/>
        <v/>
      </c>
      <c r="AD57" s="352" t="str">
        <f>IF('Marks Entry'!R59="","",'Marks Entry'!R59)</f>
        <v/>
      </c>
      <c r="AE57" s="374" t="str">
        <f t="shared" si="39"/>
        <v/>
      </c>
      <c r="AF57" s="371" t="str">
        <f>IF(AND($B57="NSO",$E57=""),"",IF(AND('Marks Entry'!S59="AB"),"AB",IF(AND('Marks Entry'!S59="ML"),"RE",IF('Marks Entry'!S59="","",ROUNDUP('Marks Entry'!S59*30/100,0)))))</f>
        <v/>
      </c>
      <c r="AG57" s="375" t="str">
        <f t="shared" si="40"/>
        <v/>
      </c>
      <c r="AH57" s="357">
        <f t="shared" si="41"/>
        <v>0</v>
      </c>
      <c r="AI57" s="357">
        <f t="shared" si="42"/>
        <v>0</v>
      </c>
      <c r="AJ57" s="358" t="str">
        <f t="shared" si="43"/>
        <v/>
      </c>
      <c r="AK57" s="357" t="str">
        <f t="shared" si="44"/>
        <v/>
      </c>
      <c r="AL57" s="357" t="str">
        <f t="shared" si="45"/>
        <v/>
      </c>
      <c r="AM57" s="357" t="str">
        <f t="shared" si="46"/>
        <v/>
      </c>
      <c r="AN57" s="359" t="str">
        <f>IF('Marks Entry'!T59="","",'Marks Entry'!T59)</f>
        <v/>
      </c>
      <c r="AO57" s="352" t="str">
        <f>IF('Marks Entry'!V59="","",'Marks Entry'!V59)</f>
        <v/>
      </c>
      <c r="AP57" s="352" t="str">
        <f>IF('Marks Entry'!W59="","",'Marks Entry'!W59)</f>
        <v/>
      </c>
      <c r="AQ57" s="352" t="str">
        <f>IF('Marks Entry'!X59="","",'Marks Entry'!X59)</f>
        <v/>
      </c>
      <c r="AR57" s="353" t="str">
        <f t="shared" si="47"/>
        <v/>
      </c>
      <c r="AS57" s="374" t="str">
        <f t="shared" si="48"/>
        <v/>
      </c>
      <c r="AT57" s="352" t="str">
        <f>IF('Marks Entry'!Y59="","",'Marks Entry'!Y59)</f>
        <v/>
      </c>
      <c r="AU57" s="352" t="str">
        <f>IF('Marks Entry'!Z59="","",'Marks Entry'!Z59)</f>
        <v/>
      </c>
      <c r="AV57" s="352" t="str">
        <f t="shared" si="49"/>
        <v/>
      </c>
      <c r="AW57" s="374" t="str">
        <f t="shared" si="50"/>
        <v/>
      </c>
      <c r="AX57" s="371" t="str">
        <f>IF(AND($B57="NSO",$E57=""),"",IF(AND('Marks Entry'!AA59="AB",'Marks Entry'!AB59="AB"),"AB",IF(AND('Marks Entry'!AA59="ML",'Marks Entry'!AB59="ML"),"RE",IF('Marks Entry'!AA59="","",ROUNDUP(('Marks Entry'!AA59+'Marks Entry'!AB59)*30/100,0)))))</f>
        <v/>
      </c>
      <c r="AY57" s="375" t="str">
        <f t="shared" si="51"/>
        <v/>
      </c>
      <c r="AZ57" s="357">
        <f t="shared" si="52"/>
        <v>0</v>
      </c>
      <c r="BA57" s="357">
        <f t="shared" si="53"/>
        <v>0</v>
      </c>
      <c r="BB57" s="358" t="str">
        <f t="shared" si="54"/>
        <v/>
      </c>
      <c r="BC57" s="357" t="str">
        <f t="shared" si="55"/>
        <v/>
      </c>
      <c r="BD57" s="357" t="str">
        <f t="shared" si="56"/>
        <v/>
      </c>
      <c r="BE57" s="357" t="str">
        <f t="shared" si="57"/>
        <v/>
      </c>
      <c r="BF57" s="359" t="str">
        <f>IF('Marks Entry'!AC59="","",'Marks Entry'!AC59)</f>
        <v/>
      </c>
      <c r="BG57" s="352" t="str">
        <f>IF('Marks Entry'!AE59="","",'Marks Entry'!AE59)</f>
        <v/>
      </c>
      <c r="BH57" s="352" t="str">
        <f>IF('Marks Entry'!AF59="","",'Marks Entry'!AF59)</f>
        <v/>
      </c>
      <c r="BI57" s="352" t="str">
        <f>IF('Marks Entry'!AG59="","",'Marks Entry'!AG59)</f>
        <v/>
      </c>
      <c r="BJ57" s="353" t="str">
        <f t="shared" si="58"/>
        <v/>
      </c>
      <c r="BK57" s="374" t="str">
        <f t="shared" si="59"/>
        <v/>
      </c>
      <c r="BL57" s="352" t="str">
        <f>IF('Marks Entry'!AH59="","",'Marks Entry'!AH59)</f>
        <v/>
      </c>
      <c r="BM57" s="352" t="str">
        <f>IF('Marks Entry'!AI59="","",'Marks Entry'!AI59)</f>
        <v/>
      </c>
      <c r="BN57" s="352" t="str">
        <f t="shared" si="60"/>
        <v/>
      </c>
      <c r="BO57" s="374" t="str">
        <f t="shared" si="61"/>
        <v/>
      </c>
      <c r="BP57" s="371" t="str">
        <f>IF(AND($B57="NSO",$E57=""),"",IF(AND('Marks Entry'!AJ59="AB",'Marks Entry'!AK59="AB"),"AB",IF(AND('Marks Entry'!AJ59="ML",'Marks Entry'!AK59="ML"),"RE",IF('Marks Entry'!AJ59="","",ROUNDUP(('Marks Entry'!AJ59+'Marks Entry'!AK59)*30/100,0)))))</f>
        <v/>
      </c>
      <c r="BQ57" s="375" t="str">
        <f t="shared" si="62"/>
        <v/>
      </c>
      <c r="BR57" s="357">
        <f t="shared" si="63"/>
        <v>0</v>
      </c>
      <c r="BS57" s="357">
        <f t="shared" si="64"/>
        <v>0</v>
      </c>
      <c r="BT57" s="358" t="str">
        <f t="shared" si="65"/>
        <v/>
      </c>
      <c r="BU57" s="357" t="str">
        <f t="shared" si="66"/>
        <v/>
      </c>
      <c r="BV57" s="357" t="str">
        <f t="shared" si="67"/>
        <v/>
      </c>
      <c r="BW57" s="357" t="str">
        <f t="shared" si="68"/>
        <v/>
      </c>
      <c r="BX57" s="359" t="str">
        <f>IF('Marks Entry'!AL59="","",'Marks Entry'!AL59)</f>
        <v/>
      </c>
      <c r="BY57" s="352" t="str">
        <f>IF('Marks Entry'!AN59="","",'Marks Entry'!AN59)</f>
        <v/>
      </c>
      <c r="BZ57" s="352" t="str">
        <f>IF('Marks Entry'!AO59="","",'Marks Entry'!AO59)</f>
        <v/>
      </c>
      <c r="CA57" s="352" t="str">
        <f>IF('Marks Entry'!AP59="","",'Marks Entry'!AP59)</f>
        <v/>
      </c>
      <c r="CB57" s="353" t="str">
        <f t="shared" si="69"/>
        <v/>
      </c>
      <c r="CC57" s="374" t="str">
        <f t="shared" si="70"/>
        <v/>
      </c>
      <c r="CD57" s="352" t="str">
        <f>IF('Marks Entry'!AQ59="","",'Marks Entry'!AQ59)</f>
        <v/>
      </c>
      <c r="CE57" s="352" t="str">
        <f>IF('Marks Entry'!AR59="","",'Marks Entry'!AR59)</f>
        <v/>
      </c>
      <c r="CF57" s="352" t="str">
        <f t="shared" si="71"/>
        <v/>
      </c>
      <c r="CG57" s="374" t="str">
        <f t="shared" si="72"/>
        <v/>
      </c>
      <c r="CH57" s="371" t="str">
        <f>IF(AND($B57="NSO",$E57=""),"",IF(AND('Marks Entry'!AS59="AB",'Marks Entry'!AT59="AB"),"AB",IF(AND('Marks Entry'!AS59="ML",'Marks Entry'!AT59="ML"),"RE",IF('Marks Entry'!AS59="","",ROUNDUP(('Marks Entry'!AS59+'Marks Entry'!AT59)*30/100,0)))))</f>
        <v/>
      </c>
      <c r="CI57" s="375" t="str">
        <f t="shared" si="73"/>
        <v/>
      </c>
      <c r="CJ57" s="357">
        <f t="shared" si="74"/>
        <v>0</v>
      </c>
      <c r="CK57" s="357">
        <f t="shared" si="75"/>
        <v>0</v>
      </c>
      <c r="CL57" s="358" t="str">
        <f t="shared" si="76"/>
        <v/>
      </c>
      <c r="CM57" s="357" t="str">
        <f t="shared" si="77"/>
        <v/>
      </c>
      <c r="CN57" s="357" t="str">
        <f t="shared" si="78"/>
        <v/>
      </c>
      <c r="CO57" s="357" t="str">
        <f t="shared" si="79"/>
        <v/>
      </c>
      <c r="CP57" s="359" t="str">
        <f>IF('Marks Entry'!AU59="","",'Marks Entry'!AU59)</f>
        <v/>
      </c>
      <c r="CQ57" s="352" t="str">
        <f>IF('Marks Entry'!AW59="","",'Marks Entry'!AW59)</f>
        <v/>
      </c>
      <c r="CR57" s="352" t="str">
        <f>IF('Marks Entry'!AX59="","",'Marks Entry'!AX59)</f>
        <v/>
      </c>
      <c r="CS57" s="352" t="str">
        <f>IF('Marks Entry'!AY59="","",'Marks Entry'!AY59)</f>
        <v/>
      </c>
      <c r="CT57" s="353" t="str">
        <f t="shared" si="80"/>
        <v/>
      </c>
      <c r="CU57" s="374" t="str">
        <f t="shared" si="81"/>
        <v/>
      </c>
      <c r="CV57" s="352" t="str">
        <f>IF('Marks Entry'!AZ59="","",'Marks Entry'!AZ59)</f>
        <v/>
      </c>
      <c r="CW57" s="352" t="str">
        <f>IF('Marks Entry'!BA59="","",'Marks Entry'!BA59)</f>
        <v/>
      </c>
      <c r="CX57" s="352" t="str">
        <f t="shared" si="82"/>
        <v/>
      </c>
      <c r="CY57" s="374" t="str">
        <f t="shared" si="83"/>
        <v/>
      </c>
      <c r="CZ57" s="371" t="str">
        <f>IF(AND($B57="NSO",$E57=""),"",IF(AND('Marks Entry'!BB59="AB",'Marks Entry'!BC59="AB"),"AB",IF(AND('Marks Entry'!BB59="ML",'Marks Entry'!BC59="ML"),"RE",IF('Marks Entry'!BB59="","",ROUNDUP(('Marks Entry'!BB59+'Marks Entry'!BC59)*30/100,0)))))</f>
        <v/>
      </c>
      <c r="DA57" s="375" t="str">
        <f t="shared" si="84"/>
        <v/>
      </c>
      <c r="DB57" s="357">
        <f t="shared" si="85"/>
        <v>0</v>
      </c>
      <c r="DC57" s="357">
        <f t="shared" si="86"/>
        <v>0</v>
      </c>
      <c r="DD57" s="358" t="str">
        <f t="shared" si="87"/>
        <v/>
      </c>
      <c r="DE57" s="357" t="str">
        <f t="shared" si="88"/>
        <v/>
      </c>
      <c r="DF57" s="357" t="str">
        <f t="shared" si="89"/>
        <v/>
      </c>
      <c r="DG57" s="357" t="str">
        <f t="shared" si="90"/>
        <v/>
      </c>
      <c r="DH57" s="357">
        <f t="shared" si="91"/>
        <v>0</v>
      </c>
      <c r="DI57" s="376" t="str">
        <f t="shared" si="92"/>
        <v/>
      </c>
      <c r="DJ57" s="376" t="str">
        <f t="shared" si="93"/>
        <v/>
      </c>
      <c r="DK57" s="376" t="str">
        <f t="shared" si="94"/>
        <v/>
      </c>
      <c r="DL57" s="376" t="str">
        <f t="shared" si="95"/>
        <v/>
      </c>
      <c r="DM57" s="376" t="str">
        <f t="shared" si="96"/>
        <v/>
      </c>
      <c r="DN57" s="376" t="str">
        <f t="shared" si="97"/>
        <v/>
      </c>
      <c r="DO57" s="361">
        <f t="shared" si="98"/>
        <v>0</v>
      </c>
      <c r="DP57" s="361">
        <f t="shared" si="99"/>
        <v>0</v>
      </c>
      <c r="DQ57" s="361">
        <f t="shared" si="100"/>
        <v>0</v>
      </c>
      <c r="DR57" s="361">
        <f t="shared" si="101"/>
        <v>0</v>
      </c>
      <c r="DS57" s="361">
        <f t="shared" si="102"/>
        <v>0</v>
      </c>
      <c r="DT57" s="377" t="str">
        <f t="shared" si="103"/>
        <v/>
      </c>
      <c r="DU57" s="480" t="str">
        <f>IF('Marks Entry'!BD59="","",'Marks Entry'!BD59)</f>
        <v/>
      </c>
      <c r="DV57" s="480" t="str">
        <f>IF('Marks Entry'!BE59="","",'Marks Entry'!BE59)</f>
        <v/>
      </c>
      <c r="DW57" s="480" t="str">
        <f>IF('Marks Entry'!BF59="","",'Marks Entry'!BF59)</f>
        <v/>
      </c>
      <c r="DX57" s="378" t="str">
        <f t="shared" si="104"/>
        <v/>
      </c>
      <c r="DY57" s="352" t="str">
        <f t="shared" si="105"/>
        <v/>
      </c>
      <c r="DZ57" s="379" t="str">
        <f t="shared" si="106"/>
        <v/>
      </c>
      <c r="EA57" s="352" t="str">
        <f t="shared" si="107"/>
        <v/>
      </c>
      <c r="EB57" s="379" t="str">
        <f t="shared" si="108"/>
        <v/>
      </c>
      <c r="EC57" s="352" t="str">
        <f t="shared" si="109"/>
        <v/>
      </c>
      <c r="ED57" s="352" t="str">
        <f t="shared" si="110"/>
        <v/>
      </c>
      <c r="EE57" s="352" t="str">
        <f t="shared" si="111"/>
        <v/>
      </c>
      <c r="EF57" s="380" t="str">
        <f t="shared" si="112"/>
        <v/>
      </c>
      <c r="EG57" s="379" t="str">
        <f t="shared" si="113"/>
        <v/>
      </c>
      <c r="EH57" s="352" t="str">
        <f t="shared" si="114"/>
        <v/>
      </c>
      <c r="EI57" s="352" t="str">
        <f t="shared" si="115"/>
        <v/>
      </c>
      <c r="EJ57" s="352" t="str">
        <f t="shared" si="116"/>
        <v/>
      </c>
      <c r="EK57" s="352" t="str">
        <f t="shared" si="117"/>
        <v/>
      </c>
      <c r="EL57" s="379" t="str">
        <f t="shared" si="118"/>
        <v/>
      </c>
      <c r="EM57" s="352" t="str">
        <f t="shared" si="119"/>
        <v/>
      </c>
      <c r="EN57" s="352" t="str">
        <f t="shared" si="120"/>
        <v/>
      </c>
      <c r="EO57" s="352" t="str">
        <f t="shared" si="121"/>
        <v/>
      </c>
      <c r="EP57" s="352" t="str">
        <f t="shared" si="122"/>
        <v/>
      </c>
      <c r="EQ57" s="379" t="str">
        <f t="shared" si="123"/>
        <v/>
      </c>
      <c r="ER57" s="352" t="str">
        <f t="shared" si="124"/>
        <v/>
      </c>
      <c r="ES57" s="352" t="str">
        <f t="shared" si="125"/>
        <v/>
      </c>
      <c r="ET57" s="352" t="str">
        <f t="shared" si="126"/>
        <v/>
      </c>
      <c r="EU57" s="352" t="str">
        <f t="shared" si="127"/>
        <v/>
      </c>
      <c r="EV57" s="379" t="str">
        <f t="shared" si="128"/>
        <v/>
      </c>
      <c r="EW57" s="379" t="str">
        <f t="shared" si="129"/>
        <v/>
      </c>
      <c r="EX57" s="381" t="str">
        <f>IF('Student DATA Entry'!I54="","",'Student DATA Entry'!I54)</f>
        <v/>
      </c>
      <c r="EY57" s="382" t="str">
        <f>IF('Student DATA Entry'!J54="","",'Student DATA Entry'!J54)</f>
        <v/>
      </c>
      <c r="EZ57" s="368" t="str">
        <f t="shared" si="130"/>
        <v xml:space="preserve">      </v>
      </c>
      <c r="FA57" s="368" t="str">
        <f t="shared" si="131"/>
        <v xml:space="preserve">      </v>
      </c>
      <c r="FB57" s="368" t="str">
        <f t="shared" si="132"/>
        <v xml:space="preserve">      </v>
      </c>
      <c r="FC57" s="368" t="str">
        <f t="shared" si="133"/>
        <v xml:space="preserve">              </v>
      </c>
      <c r="FD57" s="368" t="str">
        <f t="shared" si="134"/>
        <v xml:space="preserve"> </v>
      </c>
      <c r="FE57" s="479" t="str">
        <f t="shared" si="135"/>
        <v/>
      </c>
      <c r="FF57" s="384" t="str">
        <f t="shared" si="136"/>
        <v/>
      </c>
      <c r="FG57" s="481" t="str">
        <f t="shared" si="137"/>
        <v/>
      </c>
      <c r="FH57" s="386" t="str">
        <f t="shared" si="138"/>
        <v/>
      </c>
      <c r="FI57" s="364" t="str">
        <f t="shared" si="139"/>
        <v/>
      </c>
    </row>
    <row r="58" spans="1:166" s="140" customFormat="1" ht="15.6" customHeight="1">
      <c r="A58" s="369">
        <v>53</v>
      </c>
      <c r="B58" s="370" t="str">
        <f>IF('Marks Entry'!B60="","",VALUE('Marks Entry'!B60))</f>
        <v/>
      </c>
      <c r="C58" s="371" t="str">
        <f>IF('Marks Entry'!C60="","",'Marks Entry'!C60)</f>
        <v/>
      </c>
      <c r="D58" s="372" t="str">
        <f>IF('Marks Entry'!D60="","",'Marks Entry'!D60)</f>
        <v/>
      </c>
      <c r="E58" s="373" t="str">
        <f>IF('Marks Entry'!E60="","",'Marks Entry'!E60)</f>
        <v/>
      </c>
      <c r="F58" s="373" t="str">
        <f>IF('Marks Entry'!F60="","",'Marks Entry'!F60)</f>
        <v/>
      </c>
      <c r="G58" s="373" t="str">
        <f>IF('Marks Entry'!G60="","",'Marks Entry'!G60)</f>
        <v/>
      </c>
      <c r="H58" s="352" t="str">
        <f>IF('Marks Entry'!H60="","",'Marks Entry'!H60)</f>
        <v/>
      </c>
      <c r="I58" s="352" t="str">
        <f>IF('Marks Entry'!I60="","",'Marks Entry'!I60)</f>
        <v/>
      </c>
      <c r="J58" s="352" t="str">
        <f>IF('Marks Entry'!J60="","",'Marks Entry'!J60)</f>
        <v/>
      </c>
      <c r="K58" s="352" t="str">
        <f>IF('Marks Entry'!K60="","",'Marks Entry'!K60)</f>
        <v/>
      </c>
      <c r="L58" s="352" t="str">
        <f>IF('Marks Entry'!L60="","",'Marks Entry'!L60)</f>
        <v/>
      </c>
      <c r="M58" s="353" t="str">
        <f t="shared" si="27"/>
        <v/>
      </c>
      <c r="N58" s="374" t="str">
        <f t="shared" si="28"/>
        <v/>
      </c>
      <c r="O58" s="352" t="str">
        <f>IF('Marks Entry'!M60="","",'Marks Entry'!M60)</f>
        <v/>
      </c>
      <c r="P58" s="374" t="str">
        <f t="shared" si="29"/>
        <v/>
      </c>
      <c r="Q58" s="371" t="str">
        <f>IF(AND($B58="NSO",$E58="",O58=""),"",IF(AND('Marks Entry'!N60="AB"),"AB",IF(AND('Marks Entry'!N60="ML"),"RE",IF('Marks Entry'!N60="","",ROUNDUP('Marks Entry'!N60*30/100,0)))))</f>
        <v/>
      </c>
      <c r="R58" s="375" t="str">
        <f t="shared" si="30"/>
        <v/>
      </c>
      <c r="S58" s="357">
        <f t="shared" si="31"/>
        <v>0</v>
      </c>
      <c r="T58" s="357">
        <f t="shared" si="32"/>
        <v>0</v>
      </c>
      <c r="U58" s="358" t="str">
        <f t="shared" si="33"/>
        <v/>
      </c>
      <c r="V58" s="357" t="str">
        <f t="shared" si="34"/>
        <v/>
      </c>
      <c r="W58" s="357" t="str">
        <f t="shared" si="35"/>
        <v/>
      </c>
      <c r="X58" s="357" t="str">
        <f t="shared" si="36"/>
        <v/>
      </c>
      <c r="Y58" s="352" t="str">
        <f>IF('Marks Entry'!O60="","",'Marks Entry'!O60)</f>
        <v/>
      </c>
      <c r="Z58" s="352" t="str">
        <f>IF('Marks Entry'!P60="","",'Marks Entry'!P60)</f>
        <v/>
      </c>
      <c r="AA58" s="352" t="str">
        <f>IF('Marks Entry'!Q60="","",'Marks Entry'!Q60)</f>
        <v/>
      </c>
      <c r="AB58" s="353" t="str">
        <f t="shared" si="37"/>
        <v/>
      </c>
      <c r="AC58" s="374" t="str">
        <f t="shared" si="38"/>
        <v/>
      </c>
      <c r="AD58" s="352" t="str">
        <f>IF('Marks Entry'!R60="","",'Marks Entry'!R60)</f>
        <v/>
      </c>
      <c r="AE58" s="374" t="str">
        <f t="shared" si="39"/>
        <v/>
      </c>
      <c r="AF58" s="371" t="str">
        <f>IF(AND($B58="NSO",$E58=""),"",IF(AND('Marks Entry'!S60="AB"),"AB",IF(AND('Marks Entry'!S60="ML"),"RE",IF('Marks Entry'!S60="","",ROUNDUP('Marks Entry'!S60*30/100,0)))))</f>
        <v/>
      </c>
      <c r="AG58" s="375" t="str">
        <f t="shared" si="40"/>
        <v/>
      </c>
      <c r="AH58" s="357">
        <f t="shared" si="41"/>
        <v>0</v>
      </c>
      <c r="AI58" s="357">
        <f t="shared" si="42"/>
        <v>0</v>
      </c>
      <c r="AJ58" s="358" t="str">
        <f t="shared" si="43"/>
        <v/>
      </c>
      <c r="AK58" s="357" t="str">
        <f t="shared" si="44"/>
        <v/>
      </c>
      <c r="AL58" s="357" t="str">
        <f t="shared" si="45"/>
        <v/>
      </c>
      <c r="AM58" s="357" t="str">
        <f t="shared" si="46"/>
        <v/>
      </c>
      <c r="AN58" s="359" t="str">
        <f>IF('Marks Entry'!T60="","",'Marks Entry'!T60)</f>
        <v/>
      </c>
      <c r="AO58" s="352" t="str">
        <f>IF('Marks Entry'!V60="","",'Marks Entry'!V60)</f>
        <v/>
      </c>
      <c r="AP58" s="352" t="str">
        <f>IF('Marks Entry'!W60="","",'Marks Entry'!W60)</f>
        <v/>
      </c>
      <c r="AQ58" s="352" t="str">
        <f>IF('Marks Entry'!X60="","",'Marks Entry'!X60)</f>
        <v/>
      </c>
      <c r="AR58" s="353" t="str">
        <f t="shared" si="47"/>
        <v/>
      </c>
      <c r="AS58" s="374" t="str">
        <f t="shared" si="48"/>
        <v/>
      </c>
      <c r="AT58" s="352" t="str">
        <f>IF('Marks Entry'!Y60="","",'Marks Entry'!Y60)</f>
        <v/>
      </c>
      <c r="AU58" s="352" t="str">
        <f>IF('Marks Entry'!Z60="","",'Marks Entry'!Z60)</f>
        <v/>
      </c>
      <c r="AV58" s="352" t="str">
        <f t="shared" si="49"/>
        <v/>
      </c>
      <c r="AW58" s="374" t="str">
        <f t="shared" si="50"/>
        <v/>
      </c>
      <c r="AX58" s="371" t="str">
        <f>IF(AND($B58="NSO",$E58=""),"",IF(AND('Marks Entry'!AA60="AB",'Marks Entry'!AB60="AB"),"AB",IF(AND('Marks Entry'!AA60="ML",'Marks Entry'!AB60="ML"),"RE",IF('Marks Entry'!AA60="","",ROUNDUP(('Marks Entry'!AA60+'Marks Entry'!AB60)*30/100,0)))))</f>
        <v/>
      </c>
      <c r="AY58" s="375" t="str">
        <f t="shared" si="51"/>
        <v/>
      </c>
      <c r="AZ58" s="357">
        <f t="shared" si="52"/>
        <v>0</v>
      </c>
      <c r="BA58" s="357">
        <f t="shared" si="53"/>
        <v>0</v>
      </c>
      <c r="BB58" s="358" t="str">
        <f t="shared" si="54"/>
        <v/>
      </c>
      <c r="BC58" s="357" t="str">
        <f t="shared" si="55"/>
        <v/>
      </c>
      <c r="BD58" s="357" t="str">
        <f t="shared" si="56"/>
        <v/>
      </c>
      <c r="BE58" s="357" t="str">
        <f t="shared" si="57"/>
        <v/>
      </c>
      <c r="BF58" s="359" t="str">
        <f>IF('Marks Entry'!AC60="","",'Marks Entry'!AC60)</f>
        <v/>
      </c>
      <c r="BG58" s="352" t="str">
        <f>IF('Marks Entry'!AE60="","",'Marks Entry'!AE60)</f>
        <v/>
      </c>
      <c r="BH58" s="352" t="str">
        <f>IF('Marks Entry'!AF60="","",'Marks Entry'!AF60)</f>
        <v/>
      </c>
      <c r="BI58" s="352" t="str">
        <f>IF('Marks Entry'!AG60="","",'Marks Entry'!AG60)</f>
        <v/>
      </c>
      <c r="BJ58" s="353" t="str">
        <f t="shared" si="58"/>
        <v/>
      </c>
      <c r="BK58" s="374" t="str">
        <f t="shared" si="59"/>
        <v/>
      </c>
      <c r="BL58" s="352" t="str">
        <f>IF('Marks Entry'!AH60="","",'Marks Entry'!AH60)</f>
        <v/>
      </c>
      <c r="BM58" s="352" t="str">
        <f>IF('Marks Entry'!AI60="","",'Marks Entry'!AI60)</f>
        <v/>
      </c>
      <c r="BN58" s="352" t="str">
        <f t="shared" si="60"/>
        <v/>
      </c>
      <c r="BO58" s="374" t="str">
        <f t="shared" si="61"/>
        <v/>
      </c>
      <c r="BP58" s="371" t="str">
        <f>IF(AND($B58="NSO",$E58=""),"",IF(AND('Marks Entry'!AJ60="AB",'Marks Entry'!AK60="AB"),"AB",IF(AND('Marks Entry'!AJ60="ML",'Marks Entry'!AK60="ML"),"RE",IF('Marks Entry'!AJ60="","",ROUNDUP(('Marks Entry'!AJ60+'Marks Entry'!AK60)*30/100,0)))))</f>
        <v/>
      </c>
      <c r="BQ58" s="375" t="str">
        <f t="shared" si="62"/>
        <v/>
      </c>
      <c r="BR58" s="357">
        <f t="shared" si="63"/>
        <v>0</v>
      </c>
      <c r="BS58" s="357">
        <f t="shared" si="64"/>
        <v>0</v>
      </c>
      <c r="BT58" s="358" t="str">
        <f t="shared" si="65"/>
        <v/>
      </c>
      <c r="BU58" s="357" t="str">
        <f t="shared" si="66"/>
        <v/>
      </c>
      <c r="BV58" s="357" t="str">
        <f t="shared" si="67"/>
        <v/>
      </c>
      <c r="BW58" s="357" t="str">
        <f t="shared" si="68"/>
        <v/>
      </c>
      <c r="BX58" s="359" t="str">
        <f>IF('Marks Entry'!AL60="","",'Marks Entry'!AL60)</f>
        <v/>
      </c>
      <c r="BY58" s="352" t="str">
        <f>IF('Marks Entry'!AN60="","",'Marks Entry'!AN60)</f>
        <v/>
      </c>
      <c r="BZ58" s="352" t="str">
        <f>IF('Marks Entry'!AO60="","",'Marks Entry'!AO60)</f>
        <v/>
      </c>
      <c r="CA58" s="352" t="str">
        <f>IF('Marks Entry'!AP60="","",'Marks Entry'!AP60)</f>
        <v/>
      </c>
      <c r="CB58" s="353" t="str">
        <f t="shared" si="69"/>
        <v/>
      </c>
      <c r="CC58" s="374" t="str">
        <f t="shared" si="70"/>
        <v/>
      </c>
      <c r="CD58" s="352" t="str">
        <f>IF('Marks Entry'!AQ60="","",'Marks Entry'!AQ60)</f>
        <v/>
      </c>
      <c r="CE58" s="352" t="str">
        <f>IF('Marks Entry'!AR60="","",'Marks Entry'!AR60)</f>
        <v/>
      </c>
      <c r="CF58" s="352" t="str">
        <f t="shared" si="71"/>
        <v/>
      </c>
      <c r="CG58" s="374" t="str">
        <f t="shared" si="72"/>
        <v/>
      </c>
      <c r="CH58" s="371" t="str">
        <f>IF(AND($B58="NSO",$E58=""),"",IF(AND('Marks Entry'!AS60="AB",'Marks Entry'!AT60="AB"),"AB",IF(AND('Marks Entry'!AS60="ML",'Marks Entry'!AT60="ML"),"RE",IF('Marks Entry'!AS60="","",ROUNDUP(('Marks Entry'!AS60+'Marks Entry'!AT60)*30/100,0)))))</f>
        <v/>
      </c>
      <c r="CI58" s="375" t="str">
        <f t="shared" si="73"/>
        <v/>
      </c>
      <c r="CJ58" s="357">
        <f t="shared" si="74"/>
        <v>0</v>
      </c>
      <c r="CK58" s="357">
        <f t="shared" si="75"/>
        <v>0</v>
      </c>
      <c r="CL58" s="358" t="str">
        <f t="shared" si="76"/>
        <v/>
      </c>
      <c r="CM58" s="357" t="str">
        <f t="shared" si="77"/>
        <v/>
      </c>
      <c r="CN58" s="357" t="str">
        <f t="shared" si="78"/>
        <v/>
      </c>
      <c r="CO58" s="357" t="str">
        <f t="shared" si="79"/>
        <v/>
      </c>
      <c r="CP58" s="359" t="str">
        <f>IF('Marks Entry'!AU60="","",'Marks Entry'!AU60)</f>
        <v/>
      </c>
      <c r="CQ58" s="352" t="str">
        <f>IF('Marks Entry'!AW60="","",'Marks Entry'!AW60)</f>
        <v/>
      </c>
      <c r="CR58" s="352" t="str">
        <f>IF('Marks Entry'!AX60="","",'Marks Entry'!AX60)</f>
        <v/>
      </c>
      <c r="CS58" s="352" t="str">
        <f>IF('Marks Entry'!AY60="","",'Marks Entry'!AY60)</f>
        <v/>
      </c>
      <c r="CT58" s="353" t="str">
        <f t="shared" si="80"/>
        <v/>
      </c>
      <c r="CU58" s="374" t="str">
        <f t="shared" si="81"/>
        <v/>
      </c>
      <c r="CV58" s="352" t="str">
        <f>IF('Marks Entry'!AZ60="","",'Marks Entry'!AZ60)</f>
        <v/>
      </c>
      <c r="CW58" s="352" t="str">
        <f>IF('Marks Entry'!BA60="","",'Marks Entry'!BA60)</f>
        <v/>
      </c>
      <c r="CX58" s="352" t="str">
        <f t="shared" si="82"/>
        <v/>
      </c>
      <c r="CY58" s="374" t="str">
        <f t="shared" si="83"/>
        <v/>
      </c>
      <c r="CZ58" s="371" t="str">
        <f>IF(AND($B58="NSO",$E58=""),"",IF(AND('Marks Entry'!BB60="AB",'Marks Entry'!BC60="AB"),"AB",IF(AND('Marks Entry'!BB60="ML",'Marks Entry'!BC60="ML"),"RE",IF('Marks Entry'!BB60="","",ROUNDUP(('Marks Entry'!BB60+'Marks Entry'!BC60)*30/100,0)))))</f>
        <v/>
      </c>
      <c r="DA58" s="375" t="str">
        <f t="shared" si="84"/>
        <v/>
      </c>
      <c r="DB58" s="357">
        <f t="shared" si="85"/>
        <v>0</v>
      </c>
      <c r="DC58" s="357">
        <f t="shared" si="86"/>
        <v>0</v>
      </c>
      <c r="DD58" s="358" t="str">
        <f t="shared" si="87"/>
        <v/>
      </c>
      <c r="DE58" s="357" t="str">
        <f t="shared" si="88"/>
        <v/>
      </c>
      <c r="DF58" s="357" t="str">
        <f t="shared" si="89"/>
        <v/>
      </c>
      <c r="DG58" s="357" t="str">
        <f t="shared" si="90"/>
        <v/>
      </c>
      <c r="DH58" s="357">
        <f t="shared" si="91"/>
        <v>0</v>
      </c>
      <c r="DI58" s="376" t="str">
        <f t="shared" si="92"/>
        <v/>
      </c>
      <c r="DJ58" s="376" t="str">
        <f t="shared" si="93"/>
        <v/>
      </c>
      <c r="DK58" s="376" t="str">
        <f t="shared" si="94"/>
        <v/>
      </c>
      <c r="DL58" s="376" t="str">
        <f t="shared" si="95"/>
        <v/>
      </c>
      <c r="DM58" s="376" t="str">
        <f t="shared" si="96"/>
        <v/>
      </c>
      <c r="DN58" s="376" t="str">
        <f t="shared" si="97"/>
        <v/>
      </c>
      <c r="DO58" s="361">
        <f t="shared" si="98"/>
        <v>0</v>
      </c>
      <c r="DP58" s="361">
        <f t="shared" si="99"/>
        <v>0</v>
      </c>
      <c r="DQ58" s="361">
        <f t="shared" si="100"/>
        <v>0</v>
      </c>
      <c r="DR58" s="361">
        <f t="shared" si="101"/>
        <v>0</v>
      </c>
      <c r="DS58" s="361">
        <f t="shared" si="102"/>
        <v>0</v>
      </c>
      <c r="DT58" s="377" t="str">
        <f t="shared" si="103"/>
        <v/>
      </c>
      <c r="DU58" s="480" t="str">
        <f>IF('Marks Entry'!BD60="","",'Marks Entry'!BD60)</f>
        <v/>
      </c>
      <c r="DV58" s="480" t="str">
        <f>IF('Marks Entry'!BE60="","",'Marks Entry'!BE60)</f>
        <v/>
      </c>
      <c r="DW58" s="480" t="str">
        <f>IF('Marks Entry'!BF60="","",'Marks Entry'!BF60)</f>
        <v/>
      </c>
      <c r="DX58" s="378" t="str">
        <f t="shared" si="104"/>
        <v/>
      </c>
      <c r="DY58" s="352" t="str">
        <f t="shared" si="105"/>
        <v/>
      </c>
      <c r="DZ58" s="379" t="str">
        <f t="shared" si="106"/>
        <v/>
      </c>
      <c r="EA58" s="352" t="str">
        <f t="shared" si="107"/>
        <v/>
      </c>
      <c r="EB58" s="379" t="str">
        <f t="shared" si="108"/>
        <v/>
      </c>
      <c r="EC58" s="352" t="str">
        <f t="shared" si="109"/>
        <v/>
      </c>
      <c r="ED58" s="352" t="str">
        <f t="shared" si="110"/>
        <v/>
      </c>
      <c r="EE58" s="352" t="str">
        <f t="shared" si="111"/>
        <v/>
      </c>
      <c r="EF58" s="380" t="str">
        <f t="shared" si="112"/>
        <v/>
      </c>
      <c r="EG58" s="379" t="str">
        <f t="shared" si="113"/>
        <v/>
      </c>
      <c r="EH58" s="352" t="str">
        <f t="shared" si="114"/>
        <v/>
      </c>
      <c r="EI58" s="352" t="str">
        <f t="shared" si="115"/>
        <v/>
      </c>
      <c r="EJ58" s="352" t="str">
        <f t="shared" si="116"/>
        <v/>
      </c>
      <c r="EK58" s="352" t="str">
        <f t="shared" si="117"/>
        <v/>
      </c>
      <c r="EL58" s="379" t="str">
        <f t="shared" si="118"/>
        <v/>
      </c>
      <c r="EM58" s="352" t="str">
        <f t="shared" si="119"/>
        <v/>
      </c>
      <c r="EN58" s="352" t="str">
        <f t="shared" si="120"/>
        <v/>
      </c>
      <c r="EO58" s="352" t="str">
        <f t="shared" si="121"/>
        <v/>
      </c>
      <c r="EP58" s="352" t="str">
        <f t="shared" si="122"/>
        <v/>
      </c>
      <c r="EQ58" s="379" t="str">
        <f t="shared" si="123"/>
        <v/>
      </c>
      <c r="ER58" s="352" t="str">
        <f t="shared" si="124"/>
        <v/>
      </c>
      <c r="ES58" s="352" t="str">
        <f t="shared" si="125"/>
        <v/>
      </c>
      <c r="ET58" s="352" t="str">
        <f t="shared" si="126"/>
        <v/>
      </c>
      <c r="EU58" s="352" t="str">
        <f t="shared" si="127"/>
        <v/>
      </c>
      <c r="EV58" s="379" t="str">
        <f t="shared" si="128"/>
        <v/>
      </c>
      <c r="EW58" s="379" t="str">
        <f t="shared" si="129"/>
        <v/>
      </c>
      <c r="EX58" s="381" t="str">
        <f>IF('Student DATA Entry'!I55="","",'Student DATA Entry'!I55)</f>
        <v/>
      </c>
      <c r="EY58" s="382" t="str">
        <f>IF('Student DATA Entry'!J55="","",'Student DATA Entry'!J55)</f>
        <v/>
      </c>
      <c r="EZ58" s="368" t="str">
        <f t="shared" si="130"/>
        <v xml:space="preserve">      </v>
      </c>
      <c r="FA58" s="368" t="str">
        <f t="shared" si="131"/>
        <v xml:space="preserve">      </v>
      </c>
      <c r="FB58" s="368" t="str">
        <f t="shared" si="132"/>
        <v xml:space="preserve">      </v>
      </c>
      <c r="FC58" s="368" t="str">
        <f t="shared" si="133"/>
        <v xml:space="preserve">              </v>
      </c>
      <c r="FD58" s="368" t="str">
        <f t="shared" si="134"/>
        <v xml:space="preserve"> </v>
      </c>
      <c r="FE58" s="479" t="str">
        <f t="shared" si="135"/>
        <v/>
      </c>
      <c r="FF58" s="384" t="str">
        <f t="shared" si="136"/>
        <v/>
      </c>
      <c r="FG58" s="481" t="str">
        <f t="shared" si="137"/>
        <v/>
      </c>
      <c r="FH58" s="386" t="str">
        <f t="shared" si="138"/>
        <v/>
      </c>
      <c r="FI58" s="364" t="str">
        <f t="shared" si="139"/>
        <v/>
      </c>
    </row>
    <row r="59" spans="1:166" s="140" customFormat="1" ht="15.6" customHeight="1">
      <c r="A59" s="369">
        <v>54</v>
      </c>
      <c r="B59" s="370" t="str">
        <f>IF('Marks Entry'!B61="","",VALUE('Marks Entry'!B61))</f>
        <v/>
      </c>
      <c r="C59" s="371" t="str">
        <f>IF('Marks Entry'!C61="","",'Marks Entry'!C61)</f>
        <v/>
      </c>
      <c r="D59" s="372" t="str">
        <f>IF('Marks Entry'!D61="","",'Marks Entry'!D61)</f>
        <v/>
      </c>
      <c r="E59" s="373" t="str">
        <f>IF('Marks Entry'!E61="","",'Marks Entry'!E61)</f>
        <v/>
      </c>
      <c r="F59" s="373" t="str">
        <f>IF('Marks Entry'!F61="","",'Marks Entry'!F61)</f>
        <v/>
      </c>
      <c r="G59" s="373" t="str">
        <f>IF('Marks Entry'!G61="","",'Marks Entry'!G61)</f>
        <v/>
      </c>
      <c r="H59" s="352" t="str">
        <f>IF('Marks Entry'!H61="","",'Marks Entry'!H61)</f>
        <v/>
      </c>
      <c r="I59" s="352" t="str">
        <f>IF('Marks Entry'!I61="","",'Marks Entry'!I61)</f>
        <v/>
      </c>
      <c r="J59" s="352" t="str">
        <f>IF('Marks Entry'!J61="","",'Marks Entry'!J61)</f>
        <v/>
      </c>
      <c r="K59" s="352" t="str">
        <f>IF('Marks Entry'!K61="","",'Marks Entry'!K61)</f>
        <v/>
      </c>
      <c r="L59" s="352" t="str">
        <f>IF('Marks Entry'!L61="","",'Marks Entry'!L61)</f>
        <v/>
      </c>
      <c r="M59" s="353" t="str">
        <f t="shared" si="27"/>
        <v/>
      </c>
      <c r="N59" s="374" t="str">
        <f t="shared" si="28"/>
        <v/>
      </c>
      <c r="O59" s="352" t="str">
        <f>IF('Marks Entry'!M61="","",'Marks Entry'!M61)</f>
        <v/>
      </c>
      <c r="P59" s="374" t="str">
        <f t="shared" si="29"/>
        <v/>
      </c>
      <c r="Q59" s="371" t="str">
        <f>IF(AND($B59="NSO",$E59="",O59=""),"",IF(AND('Marks Entry'!N61="AB"),"AB",IF(AND('Marks Entry'!N61="ML"),"RE",IF('Marks Entry'!N61="","",ROUNDUP('Marks Entry'!N61*30/100,0)))))</f>
        <v/>
      </c>
      <c r="R59" s="375" t="str">
        <f t="shared" si="30"/>
        <v/>
      </c>
      <c r="S59" s="357">
        <f t="shared" si="31"/>
        <v>0</v>
      </c>
      <c r="T59" s="357">
        <f t="shared" si="32"/>
        <v>0</v>
      </c>
      <c r="U59" s="358" t="str">
        <f t="shared" si="33"/>
        <v/>
      </c>
      <c r="V59" s="357" t="str">
        <f t="shared" si="34"/>
        <v/>
      </c>
      <c r="W59" s="357" t="str">
        <f t="shared" si="35"/>
        <v/>
      </c>
      <c r="X59" s="357" t="str">
        <f t="shared" si="36"/>
        <v/>
      </c>
      <c r="Y59" s="352" t="str">
        <f>IF('Marks Entry'!O61="","",'Marks Entry'!O61)</f>
        <v/>
      </c>
      <c r="Z59" s="352" t="str">
        <f>IF('Marks Entry'!P61="","",'Marks Entry'!P61)</f>
        <v/>
      </c>
      <c r="AA59" s="352" t="str">
        <f>IF('Marks Entry'!Q61="","",'Marks Entry'!Q61)</f>
        <v/>
      </c>
      <c r="AB59" s="353" t="str">
        <f t="shared" si="37"/>
        <v/>
      </c>
      <c r="AC59" s="374" t="str">
        <f t="shared" si="38"/>
        <v/>
      </c>
      <c r="AD59" s="352" t="str">
        <f>IF('Marks Entry'!R61="","",'Marks Entry'!R61)</f>
        <v/>
      </c>
      <c r="AE59" s="374" t="str">
        <f t="shared" si="39"/>
        <v/>
      </c>
      <c r="AF59" s="371" t="str">
        <f>IF(AND($B59="NSO",$E59=""),"",IF(AND('Marks Entry'!S61="AB"),"AB",IF(AND('Marks Entry'!S61="ML"),"RE",IF('Marks Entry'!S61="","",ROUNDUP('Marks Entry'!S61*30/100,0)))))</f>
        <v/>
      </c>
      <c r="AG59" s="375" t="str">
        <f t="shared" si="40"/>
        <v/>
      </c>
      <c r="AH59" s="357">
        <f t="shared" si="41"/>
        <v>0</v>
      </c>
      <c r="AI59" s="357">
        <f t="shared" si="42"/>
        <v>0</v>
      </c>
      <c r="AJ59" s="358" t="str">
        <f t="shared" si="43"/>
        <v/>
      </c>
      <c r="AK59" s="357" t="str">
        <f t="shared" si="44"/>
        <v/>
      </c>
      <c r="AL59" s="357" t="str">
        <f t="shared" si="45"/>
        <v/>
      </c>
      <c r="AM59" s="357" t="str">
        <f t="shared" si="46"/>
        <v/>
      </c>
      <c r="AN59" s="359" t="str">
        <f>IF('Marks Entry'!T61="","",'Marks Entry'!T61)</f>
        <v/>
      </c>
      <c r="AO59" s="352" t="str">
        <f>IF('Marks Entry'!V61="","",'Marks Entry'!V61)</f>
        <v/>
      </c>
      <c r="AP59" s="352" t="str">
        <f>IF('Marks Entry'!W61="","",'Marks Entry'!W61)</f>
        <v/>
      </c>
      <c r="AQ59" s="352" t="str">
        <f>IF('Marks Entry'!X61="","",'Marks Entry'!X61)</f>
        <v/>
      </c>
      <c r="AR59" s="353" t="str">
        <f t="shared" si="47"/>
        <v/>
      </c>
      <c r="AS59" s="374" t="str">
        <f t="shared" si="48"/>
        <v/>
      </c>
      <c r="AT59" s="352" t="str">
        <f>IF('Marks Entry'!Y61="","",'Marks Entry'!Y61)</f>
        <v/>
      </c>
      <c r="AU59" s="352" t="str">
        <f>IF('Marks Entry'!Z61="","",'Marks Entry'!Z61)</f>
        <v/>
      </c>
      <c r="AV59" s="352" t="str">
        <f t="shared" si="49"/>
        <v/>
      </c>
      <c r="AW59" s="374" t="str">
        <f t="shared" si="50"/>
        <v/>
      </c>
      <c r="AX59" s="371" t="str">
        <f>IF(AND($B59="NSO",$E59=""),"",IF(AND('Marks Entry'!AA61="AB",'Marks Entry'!AB61="AB"),"AB",IF(AND('Marks Entry'!AA61="ML",'Marks Entry'!AB61="ML"),"RE",IF('Marks Entry'!AA61="","",ROUNDUP(('Marks Entry'!AA61+'Marks Entry'!AB61)*30/100,0)))))</f>
        <v/>
      </c>
      <c r="AY59" s="375" t="str">
        <f t="shared" si="51"/>
        <v/>
      </c>
      <c r="AZ59" s="357">
        <f t="shared" si="52"/>
        <v>0</v>
      </c>
      <c r="BA59" s="357">
        <f t="shared" si="53"/>
        <v>0</v>
      </c>
      <c r="BB59" s="358" t="str">
        <f t="shared" si="54"/>
        <v/>
      </c>
      <c r="BC59" s="357" t="str">
        <f t="shared" si="55"/>
        <v/>
      </c>
      <c r="BD59" s="357" t="str">
        <f t="shared" si="56"/>
        <v/>
      </c>
      <c r="BE59" s="357" t="str">
        <f t="shared" si="57"/>
        <v/>
      </c>
      <c r="BF59" s="359" t="str">
        <f>IF('Marks Entry'!AC61="","",'Marks Entry'!AC61)</f>
        <v/>
      </c>
      <c r="BG59" s="352" t="str">
        <f>IF('Marks Entry'!AE61="","",'Marks Entry'!AE61)</f>
        <v/>
      </c>
      <c r="BH59" s="352" t="str">
        <f>IF('Marks Entry'!AF61="","",'Marks Entry'!AF61)</f>
        <v/>
      </c>
      <c r="BI59" s="352" t="str">
        <f>IF('Marks Entry'!AG61="","",'Marks Entry'!AG61)</f>
        <v/>
      </c>
      <c r="BJ59" s="353" t="str">
        <f t="shared" si="58"/>
        <v/>
      </c>
      <c r="BK59" s="374" t="str">
        <f t="shared" si="59"/>
        <v/>
      </c>
      <c r="BL59" s="352" t="str">
        <f>IF('Marks Entry'!AH61="","",'Marks Entry'!AH61)</f>
        <v/>
      </c>
      <c r="BM59" s="352" t="str">
        <f>IF('Marks Entry'!AI61="","",'Marks Entry'!AI61)</f>
        <v/>
      </c>
      <c r="BN59" s="352" t="str">
        <f t="shared" si="60"/>
        <v/>
      </c>
      <c r="BO59" s="374" t="str">
        <f t="shared" si="61"/>
        <v/>
      </c>
      <c r="BP59" s="371" t="str">
        <f>IF(AND($B59="NSO",$E59=""),"",IF(AND('Marks Entry'!AJ61="AB",'Marks Entry'!AK61="AB"),"AB",IF(AND('Marks Entry'!AJ61="ML",'Marks Entry'!AK61="ML"),"RE",IF('Marks Entry'!AJ61="","",ROUNDUP(('Marks Entry'!AJ61+'Marks Entry'!AK61)*30/100,0)))))</f>
        <v/>
      </c>
      <c r="BQ59" s="375" t="str">
        <f t="shared" si="62"/>
        <v/>
      </c>
      <c r="BR59" s="357">
        <f t="shared" si="63"/>
        <v>0</v>
      </c>
      <c r="BS59" s="357">
        <f t="shared" si="64"/>
        <v>0</v>
      </c>
      <c r="BT59" s="358" t="str">
        <f t="shared" si="65"/>
        <v/>
      </c>
      <c r="BU59" s="357" t="str">
        <f t="shared" si="66"/>
        <v/>
      </c>
      <c r="BV59" s="357" t="str">
        <f t="shared" si="67"/>
        <v/>
      </c>
      <c r="BW59" s="357" t="str">
        <f t="shared" si="68"/>
        <v/>
      </c>
      <c r="BX59" s="359" t="str">
        <f>IF('Marks Entry'!AL61="","",'Marks Entry'!AL61)</f>
        <v/>
      </c>
      <c r="BY59" s="352" t="str">
        <f>IF('Marks Entry'!AN61="","",'Marks Entry'!AN61)</f>
        <v/>
      </c>
      <c r="BZ59" s="352" t="str">
        <f>IF('Marks Entry'!AO61="","",'Marks Entry'!AO61)</f>
        <v/>
      </c>
      <c r="CA59" s="352" t="str">
        <f>IF('Marks Entry'!AP61="","",'Marks Entry'!AP61)</f>
        <v/>
      </c>
      <c r="CB59" s="353" t="str">
        <f t="shared" si="69"/>
        <v/>
      </c>
      <c r="CC59" s="374" t="str">
        <f t="shared" si="70"/>
        <v/>
      </c>
      <c r="CD59" s="352" t="str">
        <f>IF('Marks Entry'!AQ61="","",'Marks Entry'!AQ61)</f>
        <v/>
      </c>
      <c r="CE59" s="352" t="str">
        <f>IF('Marks Entry'!AR61="","",'Marks Entry'!AR61)</f>
        <v/>
      </c>
      <c r="CF59" s="352" t="str">
        <f t="shared" si="71"/>
        <v/>
      </c>
      <c r="CG59" s="374" t="str">
        <f t="shared" si="72"/>
        <v/>
      </c>
      <c r="CH59" s="371" t="str">
        <f>IF(AND($B59="NSO",$E59=""),"",IF(AND('Marks Entry'!AS61="AB",'Marks Entry'!AT61="AB"),"AB",IF(AND('Marks Entry'!AS61="ML",'Marks Entry'!AT61="ML"),"RE",IF('Marks Entry'!AS61="","",ROUNDUP(('Marks Entry'!AS61+'Marks Entry'!AT61)*30/100,0)))))</f>
        <v/>
      </c>
      <c r="CI59" s="375" t="str">
        <f t="shared" si="73"/>
        <v/>
      </c>
      <c r="CJ59" s="357">
        <f t="shared" si="74"/>
        <v>0</v>
      </c>
      <c r="CK59" s="357">
        <f t="shared" si="75"/>
        <v>0</v>
      </c>
      <c r="CL59" s="358" t="str">
        <f t="shared" si="76"/>
        <v/>
      </c>
      <c r="CM59" s="357" t="str">
        <f t="shared" si="77"/>
        <v/>
      </c>
      <c r="CN59" s="357" t="str">
        <f t="shared" si="78"/>
        <v/>
      </c>
      <c r="CO59" s="357" t="str">
        <f t="shared" si="79"/>
        <v/>
      </c>
      <c r="CP59" s="359" t="str">
        <f>IF('Marks Entry'!AU61="","",'Marks Entry'!AU61)</f>
        <v/>
      </c>
      <c r="CQ59" s="352" t="str">
        <f>IF('Marks Entry'!AW61="","",'Marks Entry'!AW61)</f>
        <v/>
      </c>
      <c r="CR59" s="352" t="str">
        <f>IF('Marks Entry'!AX61="","",'Marks Entry'!AX61)</f>
        <v/>
      </c>
      <c r="CS59" s="352" t="str">
        <f>IF('Marks Entry'!AY61="","",'Marks Entry'!AY61)</f>
        <v/>
      </c>
      <c r="CT59" s="353" t="str">
        <f t="shared" si="80"/>
        <v/>
      </c>
      <c r="CU59" s="374" t="str">
        <f t="shared" si="81"/>
        <v/>
      </c>
      <c r="CV59" s="352" t="str">
        <f>IF('Marks Entry'!AZ61="","",'Marks Entry'!AZ61)</f>
        <v/>
      </c>
      <c r="CW59" s="352" t="str">
        <f>IF('Marks Entry'!BA61="","",'Marks Entry'!BA61)</f>
        <v/>
      </c>
      <c r="CX59" s="352" t="str">
        <f t="shared" si="82"/>
        <v/>
      </c>
      <c r="CY59" s="374" t="str">
        <f t="shared" si="83"/>
        <v/>
      </c>
      <c r="CZ59" s="371" t="str">
        <f>IF(AND($B59="NSO",$E59=""),"",IF(AND('Marks Entry'!BB61="AB",'Marks Entry'!BC61="AB"),"AB",IF(AND('Marks Entry'!BB61="ML",'Marks Entry'!BC61="ML"),"RE",IF('Marks Entry'!BB61="","",ROUNDUP(('Marks Entry'!BB61+'Marks Entry'!BC61)*30/100,0)))))</f>
        <v/>
      </c>
      <c r="DA59" s="375" t="str">
        <f t="shared" si="84"/>
        <v/>
      </c>
      <c r="DB59" s="357">
        <f t="shared" si="85"/>
        <v>0</v>
      </c>
      <c r="DC59" s="357">
        <f t="shared" si="86"/>
        <v>0</v>
      </c>
      <c r="DD59" s="358" t="str">
        <f t="shared" si="87"/>
        <v/>
      </c>
      <c r="DE59" s="357" t="str">
        <f t="shared" si="88"/>
        <v/>
      </c>
      <c r="DF59" s="357" t="str">
        <f t="shared" si="89"/>
        <v/>
      </c>
      <c r="DG59" s="357" t="str">
        <f t="shared" si="90"/>
        <v/>
      </c>
      <c r="DH59" s="357">
        <f t="shared" si="91"/>
        <v>0</v>
      </c>
      <c r="DI59" s="376" t="str">
        <f t="shared" si="92"/>
        <v/>
      </c>
      <c r="DJ59" s="376" t="str">
        <f t="shared" si="93"/>
        <v/>
      </c>
      <c r="DK59" s="376" t="str">
        <f t="shared" si="94"/>
        <v/>
      </c>
      <c r="DL59" s="376" t="str">
        <f t="shared" si="95"/>
        <v/>
      </c>
      <c r="DM59" s="376" t="str">
        <f t="shared" si="96"/>
        <v/>
      </c>
      <c r="DN59" s="376" t="str">
        <f t="shared" si="97"/>
        <v/>
      </c>
      <c r="DO59" s="361">
        <f t="shared" si="98"/>
        <v>0</v>
      </c>
      <c r="DP59" s="361">
        <f t="shared" si="99"/>
        <v>0</v>
      </c>
      <c r="DQ59" s="361">
        <f t="shared" si="100"/>
        <v>0</v>
      </c>
      <c r="DR59" s="361">
        <f t="shared" si="101"/>
        <v>0</v>
      </c>
      <c r="DS59" s="361">
        <f t="shared" si="102"/>
        <v>0</v>
      </c>
      <c r="DT59" s="377" t="str">
        <f t="shared" si="103"/>
        <v/>
      </c>
      <c r="DU59" s="480" t="str">
        <f>IF('Marks Entry'!BD61="","",'Marks Entry'!BD61)</f>
        <v/>
      </c>
      <c r="DV59" s="480" t="str">
        <f>IF('Marks Entry'!BE61="","",'Marks Entry'!BE61)</f>
        <v/>
      </c>
      <c r="DW59" s="480" t="str">
        <f>IF('Marks Entry'!BF61="","",'Marks Entry'!BF61)</f>
        <v/>
      </c>
      <c r="DX59" s="378" t="str">
        <f t="shared" si="104"/>
        <v/>
      </c>
      <c r="DY59" s="352" t="str">
        <f t="shared" si="105"/>
        <v/>
      </c>
      <c r="DZ59" s="379" t="str">
        <f t="shared" si="106"/>
        <v/>
      </c>
      <c r="EA59" s="352" t="str">
        <f t="shared" si="107"/>
        <v/>
      </c>
      <c r="EB59" s="379" t="str">
        <f t="shared" si="108"/>
        <v/>
      </c>
      <c r="EC59" s="352" t="str">
        <f t="shared" si="109"/>
        <v/>
      </c>
      <c r="ED59" s="352" t="str">
        <f t="shared" si="110"/>
        <v/>
      </c>
      <c r="EE59" s="352" t="str">
        <f t="shared" si="111"/>
        <v/>
      </c>
      <c r="EF59" s="380" t="str">
        <f t="shared" si="112"/>
        <v/>
      </c>
      <c r="EG59" s="379" t="str">
        <f t="shared" si="113"/>
        <v/>
      </c>
      <c r="EH59" s="352" t="str">
        <f t="shared" si="114"/>
        <v/>
      </c>
      <c r="EI59" s="352" t="str">
        <f t="shared" si="115"/>
        <v/>
      </c>
      <c r="EJ59" s="352" t="str">
        <f t="shared" si="116"/>
        <v/>
      </c>
      <c r="EK59" s="352" t="str">
        <f t="shared" si="117"/>
        <v/>
      </c>
      <c r="EL59" s="379" t="str">
        <f t="shared" si="118"/>
        <v/>
      </c>
      <c r="EM59" s="352" t="str">
        <f t="shared" si="119"/>
        <v/>
      </c>
      <c r="EN59" s="352" t="str">
        <f t="shared" si="120"/>
        <v/>
      </c>
      <c r="EO59" s="352" t="str">
        <f t="shared" si="121"/>
        <v/>
      </c>
      <c r="EP59" s="352" t="str">
        <f t="shared" si="122"/>
        <v/>
      </c>
      <c r="EQ59" s="379" t="str">
        <f t="shared" si="123"/>
        <v/>
      </c>
      <c r="ER59" s="352" t="str">
        <f t="shared" si="124"/>
        <v/>
      </c>
      <c r="ES59" s="352" t="str">
        <f t="shared" si="125"/>
        <v/>
      </c>
      <c r="ET59" s="352" t="str">
        <f t="shared" si="126"/>
        <v/>
      </c>
      <c r="EU59" s="352" t="str">
        <f t="shared" si="127"/>
        <v/>
      </c>
      <c r="EV59" s="379" t="str">
        <f t="shared" si="128"/>
        <v/>
      </c>
      <c r="EW59" s="379" t="str">
        <f t="shared" si="129"/>
        <v/>
      </c>
      <c r="EX59" s="381" t="str">
        <f>IF('Student DATA Entry'!I56="","",'Student DATA Entry'!I56)</f>
        <v/>
      </c>
      <c r="EY59" s="382" t="str">
        <f>IF('Student DATA Entry'!J56="","",'Student DATA Entry'!J56)</f>
        <v/>
      </c>
      <c r="EZ59" s="368" t="str">
        <f t="shared" si="130"/>
        <v xml:space="preserve">      </v>
      </c>
      <c r="FA59" s="368" t="str">
        <f t="shared" si="131"/>
        <v xml:space="preserve">      </v>
      </c>
      <c r="FB59" s="368" t="str">
        <f t="shared" si="132"/>
        <v xml:space="preserve">      </v>
      </c>
      <c r="FC59" s="368" t="str">
        <f t="shared" si="133"/>
        <v xml:space="preserve">              </v>
      </c>
      <c r="FD59" s="368" t="str">
        <f t="shared" si="134"/>
        <v xml:space="preserve"> </v>
      </c>
      <c r="FE59" s="479" t="str">
        <f t="shared" si="135"/>
        <v/>
      </c>
      <c r="FF59" s="384" t="str">
        <f t="shared" si="136"/>
        <v/>
      </c>
      <c r="FG59" s="481" t="str">
        <f t="shared" si="137"/>
        <v/>
      </c>
      <c r="FH59" s="386" t="str">
        <f t="shared" si="138"/>
        <v/>
      </c>
      <c r="FI59" s="364" t="str">
        <f t="shared" si="139"/>
        <v/>
      </c>
    </row>
    <row r="60" spans="1:166" s="140" customFormat="1" ht="15.6" customHeight="1">
      <c r="A60" s="369">
        <v>55</v>
      </c>
      <c r="B60" s="370" t="str">
        <f>IF('Marks Entry'!B62="","",VALUE('Marks Entry'!B62))</f>
        <v/>
      </c>
      <c r="C60" s="371" t="str">
        <f>IF('Marks Entry'!C62="","",'Marks Entry'!C62)</f>
        <v/>
      </c>
      <c r="D60" s="372" t="str">
        <f>IF('Marks Entry'!D62="","",'Marks Entry'!D62)</f>
        <v/>
      </c>
      <c r="E60" s="373" t="str">
        <f>IF('Marks Entry'!E62="","",'Marks Entry'!E62)</f>
        <v/>
      </c>
      <c r="F60" s="373" t="str">
        <f>IF('Marks Entry'!F62="","",'Marks Entry'!F62)</f>
        <v/>
      </c>
      <c r="G60" s="373" t="str">
        <f>IF('Marks Entry'!G62="","",'Marks Entry'!G62)</f>
        <v/>
      </c>
      <c r="H60" s="352" t="str">
        <f>IF('Marks Entry'!H62="","",'Marks Entry'!H62)</f>
        <v/>
      </c>
      <c r="I60" s="352" t="str">
        <f>IF('Marks Entry'!I62="","",'Marks Entry'!I62)</f>
        <v/>
      </c>
      <c r="J60" s="352" t="str">
        <f>IF('Marks Entry'!J62="","",'Marks Entry'!J62)</f>
        <v/>
      </c>
      <c r="K60" s="352" t="str">
        <f>IF('Marks Entry'!K62="","",'Marks Entry'!K62)</f>
        <v/>
      </c>
      <c r="L60" s="352" t="str">
        <f>IF('Marks Entry'!L62="","",'Marks Entry'!L62)</f>
        <v/>
      </c>
      <c r="M60" s="353" t="str">
        <f t="shared" si="27"/>
        <v/>
      </c>
      <c r="N60" s="374" t="str">
        <f t="shared" si="28"/>
        <v/>
      </c>
      <c r="O60" s="352" t="str">
        <f>IF('Marks Entry'!M62="","",'Marks Entry'!M62)</f>
        <v/>
      </c>
      <c r="P60" s="374" t="str">
        <f t="shared" si="29"/>
        <v/>
      </c>
      <c r="Q60" s="371" t="str">
        <f>IF(AND($B60="NSO",$E60="",O60=""),"",IF(AND('Marks Entry'!N62="AB"),"AB",IF(AND('Marks Entry'!N62="ML"),"RE",IF('Marks Entry'!N62="","",ROUNDUP('Marks Entry'!N62*30/100,0)))))</f>
        <v/>
      </c>
      <c r="R60" s="375" t="str">
        <f t="shared" si="30"/>
        <v/>
      </c>
      <c r="S60" s="357">
        <f t="shared" si="31"/>
        <v>0</v>
      </c>
      <c r="T60" s="357">
        <f t="shared" si="32"/>
        <v>0</v>
      </c>
      <c r="U60" s="358" t="str">
        <f t="shared" si="33"/>
        <v/>
      </c>
      <c r="V60" s="357" t="str">
        <f t="shared" si="34"/>
        <v/>
      </c>
      <c r="W60" s="357" t="str">
        <f t="shared" si="35"/>
        <v/>
      </c>
      <c r="X60" s="357" t="str">
        <f t="shared" si="36"/>
        <v/>
      </c>
      <c r="Y60" s="352" t="str">
        <f>IF('Marks Entry'!O62="","",'Marks Entry'!O62)</f>
        <v/>
      </c>
      <c r="Z60" s="352" t="str">
        <f>IF('Marks Entry'!P62="","",'Marks Entry'!P62)</f>
        <v/>
      </c>
      <c r="AA60" s="352" t="str">
        <f>IF('Marks Entry'!Q62="","",'Marks Entry'!Q62)</f>
        <v/>
      </c>
      <c r="AB60" s="353" t="str">
        <f t="shared" si="37"/>
        <v/>
      </c>
      <c r="AC60" s="374" t="str">
        <f t="shared" si="38"/>
        <v/>
      </c>
      <c r="AD60" s="352" t="str">
        <f>IF('Marks Entry'!R62="","",'Marks Entry'!R62)</f>
        <v/>
      </c>
      <c r="AE60" s="374" t="str">
        <f t="shared" si="39"/>
        <v/>
      </c>
      <c r="AF60" s="371" t="str">
        <f>IF(AND($B60="NSO",$E60=""),"",IF(AND('Marks Entry'!S62="AB"),"AB",IF(AND('Marks Entry'!S62="ML"),"RE",IF('Marks Entry'!S62="","",ROUNDUP('Marks Entry'!S62*30/100,0)))))</f>
        <v/>
      </c>
      <c r="AG60" s="375" t="str">
        <f t="shared" si="40"/>
        <v/>
      </c>
      <c r="AH60" s="357">
        <f t="shared" si="41"/>
        <v>0</v>
      </c>
      <c r="AI60" s="357">
        <f t="shared" si="42"/>
        <v>0</v>
      </c>
      <c r="AJ60" s="358" t="str">
        <f t="shared" si="43"/>
        <v/>
      </c>
      <c r="AK60" s="357" t="str">
        <f t="shared" si="44"/>
        <v/>
      </c>
      <c r="AL60" s="357" t="str">
        <f t="shared" si="45"/>
        <v/>
      </c>
      <c r="AM60" s="357" t="str">
        <f t="shared" si="46"/>
        <v/>
      </c>
      <c r="AN60" s="359" t="str">
        <f>IF('Marks Entry'!T62="","",'Marks Entry'!T62)</f>
        <v/>
      </c>
      <c r="AO60" s="352" t="str">
        <f>IF('Marks Entry'!V62="","",'Marks Entry'!V62)</f>
        <v/>
      </c>
      <c r="AP60" s="352" t="str">
        <f>IF('Marks Entry'!W62="","",'Marks Entry'!W62)</f>
        <v/>
      </c>
      <c r="AQ60" s="352" t="str">
        <f>IF('Marks Entry'!X62="","",'Marks Entry'!X62)</f>
        <v/>
      </c>
      <c r="AR60" s="353" t="str">
        <f t="shared" si="47"/>
        <v/>
      </c>
      <c r="AS60" s="374" t="str">
        <f t="shared" si="48"/>
        <v/>
      </c>
      <c r="AT60" s="352" t="str">
        <f>IF('Marks Entry'!Y62="","",'Marks Entry'!Y62)</f>
        <v/>
      </c>
      <c r="AU60" s="352" t="str">
        <f>IF('Marks Entry'!Z62="","",'Marks Entry'!Z62)</f>
        <v/>
      </c>
      <c r="AV60" s="352" t="str">
        <f t="shared" si="49"/>
        <v/>
      </c>
      <c r="AW60" s="374" t="str">
        <f t="shared" si="50"/>
        <v/>
      </c>
      <c r="AX60" s="371" t="str">
        <f>IF(AND($B60="NSO",$E60=""),"",IF(AND('Marks Entry'!AA62="AB",'Marks Entry'!AB62="AB"),"AB",IF(AND('Marks Entry'!AA62="ML",'Marks Entry'!AB62="ML"),"RE",IF('Marks Entry'!AA62="","",ROUNDUP(('Marks Entry'!AA62+'Marks Entry'!AB62)*30/100,0)))))</f>
        <v/>
      </c>
      <c r="AY60" s="375" t="str">
        <f t="shared" si="51"/>
        <v/>
      </c>
      <c r="AZ60" s="357">
        <f t="shared" si="52"/>
        <v>0</v>
      </c>
      <c r="BA60" s="357">
        <f t="shared" si="53"/>
        <v>0</v>
      </c>
      <c r="BB60" s="358" t="str">
        <f t="shared" si="54"/>
        <v/>
      </c>
      <c r="BC60" s="357" t="str">
        <f t="shared" si="55"/>
        <v/>
      </c>
      <c r="BD60" s="357" t="str">
        <f t="shared" si="56"/>
        <v/>
      </c>
      <c r="BE60" s="357" t="str">
        <f t="shared" si="57"/>
        <v/>
      </c>
      <c r="BF60" s="359" t="str">
        <f>IF('Marks Entry'!AC62="","",'Marks Entry'!AC62)</f>
        <v/>
      </c>
      <c r="BG60" s="352" t="str">
        <f>IF('Marks Entry'!AE62="","",'Marks Entry'!AE62)</f>
        <v/>
      </c>
      <c r="BH60" s="352" t="str">
        <f>IF('Marks Entry'!AF62="","",'Marks Entry'!AF62)</f>
        <v/>
      </c>
      <c r="BI60" s="352" t="str">
        <f>IF('Marks Entry'!AG62="","",'Marks Entry'!AG62)</f>
        <v/>
      </c>
      <c r="BJ60" s="353" t="str">
        <f t="shared" si="58"/>
        <v/>
      </c>
      <c r="BK60" s="374" t="str">
        <f t="shared" si="59"/>
        <v/>
      </c>
      <c r="BL60" s="352" t="str">
        <f>IF('Marks Entry'!AH62="","",'Marks Entry'!AH62)</f>
        <v/>
      </c>
      <c r="BM60" s="352" t="str">
        <f>IF('Marks Entry'!AI62="","",'Marks Entry'!AI62)</f>
        <v/>
      </c>
      <c r="BN60" s="352" t="str">
        <f t="shared" si="60"/>
        <v/>
      </c>
      <c r="BO60" s="374" t="str">
        <f t="shared" si="61"/>
        <v/>
      </c>
      <c r="BP60" s="371" t="str">
        <f>IF(AND($B60="NSO",$E60=""),"",IF(AND('Marks Entry'!AJ62="AB",'Marks Entry'!AK62="AB"),"AB",IF(AND('Marks Entry'!AJ62="ML",'Marks Entry'!AK62="ML"),"RE",IF('Marks Entry'!AJ62="","",ROUNDUP(('Marks Entry'!AJ62+'Marks Entry'!AK62)*30/100,0)))))</f>
        <v/>
      </c>
      <c r="BQ60" s="375" t="str">
        <f t="shared" si="62"/>
        <v/>
      </c>
      <c r="BR60" s="357">
        <f t="shared" si="63"/>
        <v>0</v>
      </c>
      <c r="BS60" s="357">
        <f t="shared" si="64"/>
        <v>0</v>
      </c>
      <c r="BT60" s="358" t="str">
        <f t="shared" si="65"/>
        <v/>
      </c>
      <c r="BU60" s="357" t="str">
        <f t="shared" si="66"/>
        <v/>
      </c>
      <c r="BV60" s="357" t="str">
        <f t="shared" si="67"/>
        <v/>
      </c>
      <c r="BW60" s="357" t="str">
        <f t="shared" si="68"/>
        <v/>
      </c>
      <c r="BX60" s="359" t="str">
        <f>IF('Marks Entry'!AL62="","",'Marks Entry'!AL62)</f>
        <v/>
      </c>
      <c r="BY60" s="352" t="str">
        <f>IF('Marks Entry'!AN62="","",'Marks Entry'!AN62)</f>
        <v/>
      </c>
      <c r="BZ60" s="352" t="str">
        <f>IF('Marks Entry'!AO62="","",'Marks Entry'!AO62)</f>
        <v/>
      </c>
      <c r="CA60" s="352" t="str">
        <f>IF('Marks Entry'!AP62="","",'Marks Entry'!AP62)</f>
        <v/>
      </c>
      <c r="CB60" s="353" t="str">
        <f t="shared" si="69"/>
        <v/>
      </c>
      <c r="CC60" s="374" t="str">
        <f t="shared" si="70"/>
        <v/>
      </c>
      <c r="CD60" s="352" t="str">
        <f>IF('Marks Entry'!AQ62="","",'Marks Entry'!AQ62)</f>
        <v/>
      </c>
      <c r="CE60" s="352" t="str">
        <f>IF('Marks Entry'!AR62="","",'Marks Entry'!AR62)</f>
        <v/>
      </c>
      <c r="CF60" s="352" t="str">
        <f t="shared" si="71"/>
        <v/>
      </c>
      <c r="CG60" s="374" t="str">
        <f t="shared" si="72"/>
        <v/>
      </c>
      <c r="CH60" s="371" t="str">
        <f>IF(AND($B60="NSO",$E60=""),"",IF(AND('Marks Entry'!AS62="AB",'Marks Entry'!AT62="AB"),"AB",IF(AND('Marks Entry'!AS62="ML",'Marks Entry'!AT62="ML"),"RE",IF('Marks Entry'!AS62="","",ROUNDUP(('Marks Entry'!AS62+'Marks Entry'!AT62)*30/100,0)))))</f>
        <v/>
      </c>
      <c r="CI60" s="375" t="str">
        <f t="shared" si="73"/>
        <v/>
      </c>
      <c r="CJ60" s="357">
        <f t="shared" si="74"/>
        <v>0</v>
      </c>
      <c r="CK60" s="357">
        <f t="shared" si="75"/>
        <v>0</v>
      </c>
      <c r="CL60" s="358" t="str">
        <f t="shared" si="76"/>
        <v/>
      </c>
      <c r="CM60" s="357" t="str">
        <f t="shared" si="77"/>
        <v/>
      </c>
      <c r="CN60" s="357" t="str">
        <f t="shared" si="78"/>
        <v/>
      </c>
      <c r="CO60" s="357" t="str">
        <f t="shared" si="79"/>
        <v/>
      </c>
      <c r="CP60" s="359" t="str">
        <f>IF('Marks Entry'!AU62="","",'Marks Entry'!AU62)</f>
        <v/>
      </c>
      <c r="CQ60" s="352" t="str">
        <f>IF('Marks Entry'!AW62="","",'Marks Entry'!AW62)</f>
        <v/>
      </c>
      <c r="CR60" s="352" t="str">
        <f>IF('Marks Entry'!AX62="","",'Marks Entry'!AX62)</f>
        <v/>
      </c>
      <c r="CS60" s="352" t="str">
        <f>IF('Marks Entry'!AY62="","",'Marks Entry'!AY62)</f>
        <v/>
      </c>
      <c r="CT60" s="353" t="str">
        <f t="shared" si="80"/>
        <v/>
      </c>
      <c r="CU60" s="374" t="str">
        <f t="shared" si="81"/>
        <v/>
      </c>
      <c r="CV60" s="352" t="str">
        <f>IF('Marks Entry'!AZ62="","",'Marks Entry'!AZ62)</f>
        <v/>
      </c>
      <c r="CW60" s="352" t="str">
        <f>IF('Marks Entry'!BA62="","",'Marks Entry'!BA62)</f>
        <v/>
      </c>
      <c r="CX60" s="352" t="str">
        <f t="shared" si="82"/>
        <v/>
      </c>
      <c r="CY60" s="374" t="str">
        <f t="shared" si="83"/>
        <v/>
      </c>
      <c r="CZ60" s="371" t="str">
        <f>IF(AND($B60="NSO",$E60=""),"",IF(AND('Marks Entry'!BB62="AB",'Marks Entry'!BC62="AB"),"AB",IF(AND('Marks Entry'!BB62="ML",'Marks Entry'!BC62="ML"),"RE",IF('Marks Entry'!BB62="","",ROUNDUP(('Marks Entry'!BB62+'Marks Entry'!BC62)*30/100,0)))))</f>
        <v/>
      </c>
      <c r="DA60" s="375" t="str">
        <f t="shared" si="84"/>
        <v/>
      </c>
      <c r="DB60" s="357">
        <f t="shared" si="85"/>
        <v>0</v>
      </c>
      <c r="DC60" s="357">
        <f t="shared" si="86"/>
        <v>0</v>
      </c>
      <c r="DD60" s="358" t="str">
        <f t="shared" si="87"/>
        <v/>
      </c>
      <c r="DE60" s="357" t="str">
        <f t="shared" si="88"/>
        <v/>
      </c>
      <c r="DF60" s="357" t="str">
        <f t="shared" si="89"/>
        <v/>
      </c>
      <c r="DG60" s="357" t="str">
        <f t="shared" si="90"/>
        <v/>
      </c>
      <c r="DH60" s="357">
        <f t="shared" si="91"/>
        <v>0</v>
      </c>
      <c r="DI60" s="376" t="str">
        <f t="shared" si="92"/>
        <v/>
      </c>
      <c r="DJ60" s="376" t="str">
        <f t="shared" si="93"/>
        <v/>
      </c>
      <c r="DK60" s="376" t="str">
        <f t="shared" si="94"/>
        <v/>
      </c>
      <c r="DL60" s="376" t="str">
        <f t="shared" si="95"/>
        <v/>
      </c>
      <c r="DM60" s="376" t="str">
        <f t="shared" si="96"/>
        <v/>
      </c>
      <c r="DN60" s="376" t="str">
        <f t="shared" si="97"/>
        <v/>
      </c>
      <c r="DO60" s="361">
        <f t="shared" si="98"/>
        <v>0</v>
      </c>
      <c r="DP60" s="361">
        <f t="shared" si="99"/>
        <v>0</v>
      </c>
      <c r="DQ60" s="361">
        <f t="shared" si="100"/>
        <v>0</v>
      </c>
      <c r="DR60" s="361">
        <f t="shared" si="101"/>
        <v>0</v>
      </c>
      <c r="DS60" s="361">
        <f t="shared" si="102"/>
        <v>0</v>
      </c>
      <c r="DT60" s="377" t="str">
        <f t="shared" si="103"/>
        <v/>
      </c>
      <c r="DU60" s="480" t="str">
        <f>IF('Marks Entry'!BD62="","",'Marks Entry'!BD62)</f>
        <v/>
      </c>
      <c r="DV60" s="480" t="str">
        <f>IF('Marks Entry'!BE62="","",'Marks Entry'!BE62)</f>
        <v/>
      </c>
      <c r="DW60" s="480" t="str">
        <f>IF('Marks Entry'!BF62="","",'Marks Entry'!BF62)</f>
        <v/>
      </c>
      <c r="DX60" s="378" t="str">
        <f t="shared" si="104"/>
        <v/>
      </c>
      <c r="DY60" s="352" t="str">
        <f t="shared" si="105"/>
        <v/>
      </c>
      <c r="DZ60" s="379" t="str">
        <f t="shared" si="106"/>
        <v/>
      </c>
      <c r="EA60" s="352" t="str">
        <f t="shared" si="107"/>
        <v/>
      </c>
      <c r="EB60" s="379" t="str">
        <f t="shared" si="108"/>
        <v/>
      </c>
      <c r="EC60" s="352" t="str">
        <f t="shared" si="109"/>
        <v/>
      </c>
      <c r="ED60" s="352" t="str">
        <f t="shared" si="110"/>
        <v/>
      </c>
      <c r="EE60" s="352" t="str">
        <f t="shared" si="111"/>
        <v/>
      </c>
      <c r="EF60" s="380" t="str">
        <f t="shared" si="112"/>
        <v/>
      </c>
      <c r="EG60" s="379" t="str">
        <f t="shared" si="113"/>
        <v/>
      </c>
      <c r="EH60" s="352" t="str">
        <f t="shared" si="114"/>
        <v/>
      </c>
      <c r="EI60" s="352" t="str">
        <f t="shared" si="115"/>
        <v/>
      </c>
      <c r="EJ60" s="352" t="str">
        <f t="shared" si="116"/>
        <v/>
      </c>
      <c r="EK60" s="352" t="str">
        <f t="shared" si="117"/>
        <v/>
      </c>
      <c r="EL60" s="379" t="str">
        <f t="shared" si="118"/>
        <v/>
      </c>
      <c r="EM60" s="352" t="str">
        <f t="shared" si="119"/>
        <v/>
      </c>
      <c r="EN60" s="352" t="str">
        <f t="shared" si="120"/>
        <v/>
      </c>
      <c r="EO60" s="352" t="str">
        <f t="shared" si="121"/>
        <v/>
      </c>
      <c r="EP60" s="352" t="str">
        <f t="shared" si="122"/>
        <v/>
      </c>
      <c r="EQ60" s="379" t="str">
        <f t="shared" si="123"/>
        <v/>
      </c>
      <c r="ER60" s="352" t="str">
        <f t="shared" si="124"/>
        <v/>
      </c>
      <c r="ES60" s="352" t="str">
        <f t="shared" si="125"/>
        <v/>
      </c>
      <c r="ET60" s="352" t="str">
        <f t="shared" si="126"/>
        <v/>
      </c>
      <c r="EU60" s="352" t="str">
        <f t="shared" si="127"/>
        <v/>
      </c>
      <c r="EV60" s="379" t="str">
        <f t="shared" si="128"/>
        <v/>
      </c>
      <c r="EW60" s="379" t="str">
        <f t="shared" si="129"/>
        <v/>
      </c>
      <c r="EX60" s="381" t="str">
        <f>IF('Student DATA Entry'!I57="","",'Student DATA Entry'!I57)</f>
        <v/>
      </c>
      <c r="EY60" s="382" t="str">
        <f>IF('Student DATA Entry'!J57="","",'Student DATA Entry'!J57)</f>
        <v/>
      </c>
      <c r="EZ60" s="368" t="str">
        <f t="shared" si="130"/>
        <v xml:space="preserve">      </v>
      </c>
      <c r="FA60" s="368" t="str">
        <f t="shared" si="131"/>
        <v xml:space="preserve">      </v>
      </c>
      <c r="FB60" s="368" t="str">
        <f t="shared" si="132"/>
        <v xml:space="preserve">      </v>
      </c>
      <c r="FC60" s="368" t="str">
        <f t="shared" si="133"/>
        <v xml:space="preserve">              </v>
      </c>
      <c r="FD60" s="368" t="str">
        <f t="shared" si="134"/>
        <v xml:space="preserve"> </v>
      </c>
      <c r="FE60" s="479" t="str">
        <f t="shared" si="135"/>
        <v/>
      </c>
      <c r="FF60" s="384" t="str">
        <f t="shared" si="136"/>
        <v/>
      </c>
      <c r="FG60" s="481" t="str">
        <f t="shared" si="137"/>
        <v/>
      </c>
      <c r="FH60" s="386" t="str">
        <f t="shared" si="138"/>
        <v/>
      </c>
      <c r="FI60" s="364" t="str">
        <f t="shared" si="139"/>
        <v/>
      </c>
    </row>
    <row r="61" spans="1:166" s="140" customFormat="1" ht="15.6" customHeight="1">
      <c r="A61" s="369">
        <v>56</v>
      </c>
      <c r="B61" s="370" t="str">
        <f>IF('Marks Entry'!B63="","",VALUE('Marks Entry'!B63))</f>
        <v/>
      </c>
      <c r="C61" s="371" t="str">
        <f>IF('Marks Entry'!C63="","",'Marks Entry'!C63)</f>
        <v/>
      </c>
      <c r="D61" s="372" t="str">
        <f>IF('Marks Entry'!D63="","",'Marks Entry'!D63)</f>
        <v/>
      </c>
      <c r="E61" s="373" t="str">
        <f>IF('Marks Entry'!E63="","",'Marks Entry'!E63)</f>
        <v/>
      </c>
      <c r="F61" s="373" t="str">
        <f>IF('Marks Entry'!F63="","",'Marks Entry'!F63)</f>
        <v/>
      </c>
      <c r="G61" s="373" t="str">
        <f>IF('Marks Entry'!G63="","",'Marks Entry'!G63)</f>
        <v/>
      </c>
      <c r="H61" s="352" t="str">
        <f>IF('Marks Entry'!H63="","",'Marks Entry'!H63)</f>
        <v/>
      </c>
      <c r="I61" s="352" t="str">
        <f>IF('Marks Entry'!I63="","",'Marks Entry'!I63)</f>
        <v/>
      </c>
      <c r="J61" s="352" t="str">
        <f>IF('Marks Entry'!J63="","",'Marks Entry'!J63)</f>
        <v/>
      </c>
      <c r="K61" s="352" t="str">
        <f>IF('Marks Entry'!K63="","",'Marks Entry'!K63)</f>
        <v/>
      </c>
      <c r="L61" s="352" t="str">
        <f>IF('Marks Entry'!L63="","",'Marks Entry'!L63)</f>
        <v/>
      </c>
      <c r="M61" s="353" t="str">
        <f t="shared" si="27"/>
        <v/>
      </c>
      <c r="N61" s="374" t="str">
        <f t="shared" si="28"/>
        <v/>
      </c>
      <c r="O61" s="352" t="str">
        <f>IF('Marks Entry'!M63="","",'Marks Entry'!M63)</f>
        <v/>
      </c>
      <c r="P61" s="374" t="str">
        <f t="shared" si="29"/>
        <v/>
      </c>
      <c r="Q61" s="371" t="str">
        <f>IF(AND($B61="NSO",$E61="",O61=""),"",IF(AND('Marks Entry'!N63="AB"),"AB",IF(AND('Marks Entry'!N63="ML"),"RE",IF('Marks Entry'!N63="","",ROUNDUP('Marks Entry'!N63*30/100,0)))))</f>
        <v/>
      </c>
      <c r="R61" s="375" t="str">
        <f t="shared" si="30"/>
        <v/>
      </c>
      <c r="S61" s="357">
        <f t="shared" si="31"/>
        <v>0</v>
      </c>
      <c r="T61" s="357">
        <f t="shared" si="32"/>
        <v>0</v>
      </c>
      <c r="U61" s="358" t="str">
        <f t="shared" si="33"/>
        <v/>
      </c>
      <c r="V61" s="357" t="str">
        <f t="shared" si="34"/>
        <v/>
      </c>
      <c r="W61" s="357" t="str">
        <f t="shared" si="35"/>
        <v/>
      </c>
      <c r="X61" s="357" t="str">
        <f t="shared" si="36"/>
        <v/>
      </c>
      <c r="Y61" s="352" t="str">
        <f>IF('Marks Entry'!O63="","",'Marks Entry'!O63)</f>
        <v/>
      </c>
      <c r="Z61" s="352" t="str">
        <f>IF('Marks Entry'!P63="","",'Marks Entry'!P63)</f>
        <v/>
      </c>
      <c r="AA61" s="352" t="str">
        <f>IF('Marks Entry'!Q63="","",'Marks Entry'!Q63)</f>
        <v/>
      </c>
      <c r="AB61" s="353" t="str">
        <f t="shared" si="37"/>
        <v/>
      </c>
      <c r="AC61" s="374" t="str">
        <f t="shared" si="38"/>
        <v/>
      </c>
      <c r="AD61" s="352" t="str">
        <f>IF('Marks Entry'!R63="","",'Marks Entry'!R63)</f>
        <v/>
      </c>
      <c r="AE61" s="374" t="str">
        <f t="shared" si="39"/>
        <v/>
      </c>
      <c r="AF61" s="371" t="str">
        <f>IF(AND($B61="NSO",$E61=""),"",IF(AND('Marks Entry'!S63="AB"),"AB",IF(AND('Marks Entry'!S63="ML"),"RE",IF('Marks Entry'!S63="","",ROUNDUP('Marks Entry'!S63*30/100,0)))))</f>
        <v/>
      </c>
      <c r="AG61" s="375" t="str">
        <f t="shared" si="40"/>
        <v/>
      </c>
      <c r="AH61" s="357">
        <f t="shared" si="41"/>
        <v>0</v>
      </c>
      <c r="AI61" s="357">
        <f t="shared" si="42"/>
        <v>0</v>
      </c>
      <c r="AJ61" s="358" t="str">
        <f t="shared" si="43"/>
        <v/>
      </c>
      <c r="AK61" s="357" t="str">
        <f t="shared" si="44"/>
        <v/>
      </c>
      <c r="AL61" s="357" t="str">
        <f t="shared" si="45"/>
        <v/>
      </c>
      <c r="AM61" s="357" t="str">
        <f t="shared" si="46"/>
        <v/>
      </c>
      <c r="AN61" s="359" t="str">
        <f>IF('Marks Entry'!T63="","",'Marks Entry'!T63)</f>
        <v/>
      </c>
      <c r="AO61" s="352" t="str">
        <f>IF('Marks Entry'!V63="","",'Marks Entry'!V63)</f>
        <v/>
      </c>
      <c r="AP61" s="352" t="str">
        <f>IF('Marks Entry'!W63="","",'Marks Entry'!W63)</f>
        <v/>
      </c>
      <c r="AQ61" s="352" t="str">
        <f>IF('Marks Entry'!X63="","",'Marks Entry'!X63)</f>
        <v/>
      </c>
      <c r="AR61" s="353" t="str">
        <f t="shared" si="47"/>
        <v/>
      </c>
      <c r="AS61" s="374" t="str">
        <f t="shared" si="48"/>
        <v/>
      </c>
      <c r="AT61" s="352" t="str">
        <f>IF('Marks Entry'!Y63="","",'Marks Entry'!Y63)</f>
        <v/>
      </c>
      <c r="AU61" s="352" t="str">
        <f>IF('Marks Entry'!Z63="","",'Marks Entry'!Z63)</f>
        <v/>
      </c>
      <c r="AV61" s="352" t="str">
        <f t="shared" si="49"/>
        <v/>
      </c>
      <c r="AW61" s="374" t="str">
        <f t="shared" si="50"/>
        <v/>
      </c>
      <c r="AX61" s="371" t="str">
        <f>IF(AND($B61="NSO",$E61=""),"",IF(AND('Marks Entry'!AA63="AB",'Marks Entry'!AB63="AB"),"AB",IF(AND('Marks Entry'!AA63="ML",'Marks Entry'!AB63="ML"),"RE",IF('Marks Entry'!AA63="","",ROUNDUP(('Marks Entry'!AA63+'Marks Entry'!AB63)*30/100,0)))))</f>
        <v/>
      </c>
      <c r="AY61" s="375" t="str">
        <f t="shared" si="51"/>
        <v/>
      </c>
      <c r="AZ61" s="357">
        <f t="shared" si="52"/>
        <v>0</v>
      </c>
      <c r="BA61" s="357">
        <f t="shared" si="53"/>
        <v>0</v>
      </c>
      <c r="BB61" s="358" t="str">
        <f t="shared" si="54"/>
        <v/>
      </c>
      <c r="BC61" s="357" t="str">
        <f t="shared" si="55"/>
        <v/>
      </c>
      <c r="BD61" s="357" t="str">
        <f t="shared" si="56"/>
        <v/>
      </c>
      <c r="BE61" s="357" t="str">
        <f t="shared" si="57"/>
        <v/>
      </c>
      <c r="BF61" s="359" t="str">
        <f>IF('Marks Entry'!AC63="","",'Marks Entry'!AC63)</f>
        <v/>
      </c>
      <c r="BG61" s="352" t="str">
        <f>IF('Marks Entry'!AE63="","",'Marks Entry'!AE63)</f>
        <v/>
      </c>
      <c r="BH61" s="352" t="str">
        <f>IF('Marks Entry'!AF63="","",'Marks Entry'!AF63)</f>
        <v/>
      </c>
      <c r="BI61" s="352" t="str">
        <f>IF('Marks Entry'!AG63="","",'Marks Entry'!AG63)</f>
        <v/>
      </c>
      <c r="BJ61" s="353" t="str">
        <f t="shared" si="58"/>
        <v/>
      </c>
      <c r="BK61" s="374" t="str">
        <f t="shared" si="59"/>
        <v/>
      </c>
      <c r="BL61" s="352" t="str">
        <f>IF('Marks Entry'!AH63="","",'Marks Entry'!AH63)</f>
        <v/>
      </c>
      <c r="BM61" s="352" t="str">
        <f>IF('Marks Entry'!AI63="","",'Marks Entry'!AI63)</f>
        <v/>
      </c>
      <c r="BN61" s="352" t="str">
        <f t="shared" si="60"/>
        <v/>
      </c>
      <c r="BO61" s="374" t="str">
        <f t="shared" si="61"/>
        <v/>
      </c>
      <c r="BP61" s="371" t="str">
        <f>IF(AND($B61="NSO",$E61=""),"",IF(AND('Marks Entry'!AJ63="AB",'Marks Entry'!AK63="AB"),"AB",IF(AND('Marks Entry'!AJ63="ML",'Marks Entry'!AK63="ML"),"RE",IF('Marks Entry'!AJ63="","",ROUNDUP(('Marks Entry'!AJ63+'Marks Entry'!AK63)*30/100,0)))))</f>
        <v/>
      </c>
      <c r="BQ61" s="375" t="str">
        <f t="shared" si="62"/>
        <v/>
      </c>
      <c r="BR61" s="357">
        <f t="shared" si="63"/>
        <v>0</v>
      </c>
      <c r="BS61" s="357">
        <f t="shared" si="64"/>
        <v>0</v>
      </c>
      <c r="BT61" s="358" t="str">
        <f t="shared" si="65"/>
        <v/>
      </c>
      <c r="BU61" s="357" t="str">
        <f t="shared" si="66"/>
        <v/>
      </c>
      <c r="BV61" s="357" t="str">
        <f t="shared" si="67"/>
        <v/>
      </c>
      <c r="BW61" s="357" t="str">
        <f t="shared" si="68"/>
        <v/>
      </c>
      <c r="BX61" s="359" t="str">
        <f>IF('Marks Entry'!AL63="","",'Marks Entry'!AL63)</f>
        <v/>
      </c>
      <c r="BY61" s="352" t="str">
        <f>IF('Marks Entry'!AN63="","",'Marks Entry'!AN63)</f>
        <v/>
      </c>
      <c r="BZ61" s="352" t="str">
        <f>IF('Marks Entry'!AO63="","",'Marks Entry'!AO63)</f>
        <v/>
      </c>
      <c r="CA61" s="352" t="str">
        <f>IF('Marks Entry'!AP63="","",'Marks Entry'!AP63)</f>
        <v/>
      </c>
      <c r="CB61" s="353" t="str">
        <f t="shared" si="69"/>
        <v/>
      </c>
      <c r="CC61" s="374" t="str">
        <f t="shared" si="70"/>
        <v/>
      </c>
      <c r="CD61" s="352" t="str">
        <f>IF('Marks Entry'!AQ63="","",'Marks Entry'!AQ63)</f>
        <v/>
      </c>
      <c r="CE61" s="352" t="str">
        <f>IF('Marks Entry'!AR63="","",'Marks Entry'!AR63)</f>
        <v/>
      </c>
      <c r="CF61" s="352" t="str">
        <f t="shared" si="71"/>
        <v/>
      </c>
      <c r="CG61" s="374" t="str">
        <f t="shared" si="72"/>
        <v/>
      </c>
      <c r="CH61" s="371" t="str">
        <f>IF(AND($B61="NSO",$E61=""),"",IF(AND('Marks Entry'!AS63="AB",'Marks Entry'!AT63="AB"),"AB",IF(AND('Marks Entry'!AS63="ML",'Marks Entry'!AT63="ML"),"RE",IF('Marks Entry'!AS63="","",ROUNDUP(('Marks Entry'!AS63+'Marks Entry'!AT63)*30/100,0)))))</f>
        <v/>
      </c>
      <c r="CI61" s="375" t="str">
        <f t="shared" si="73"/>
        <v/>
      </c>
      <c r="CJ61" s="357">
        <f t="shared" si="74"/>
        <v>0</v>
      </c>
      <c r="CK61" s="357">
        <f t="shared" si="75"/>
        <v>0</v>
      </c>
      <c r="CL61" s="358" t="str">
        <f t="shared" si="76"/>
        <v/>
      </c>
      <c r="CM61" s="357" t="str">
        <f t="shared" si="77"/>
        <v/>
      </c>
      <c r="CN61" s="357" t="str">
        <f t="shared" si="78"/>
        <v/>
      </c>
      <c r="CO61" s="357" t="str">
        <f t="shared" si="79"/>
        <v/>
      </c>
      <c r="CP61" s="359" t="str">
        <f>IF('Marks Entry'!AU63="","",'Marks Entry'!AU63)</f>
        <v/>
      </c>
      <c r="CQ61" s="352" t="str">
        <f>IF('Marks Entry'!AW63="","",'Marks Entry'!AW63)</f>
        <v/>
      </c>
      <c r="CR61" s="352" t="str">
        <f>IF('Marks Entry'!AX63="","",'Marks Entry'!AX63)</f>
        <v/>
      </c>
      <c r="CS61" s="352" t="str">
        <f>IF('Marks Entry'!AY63="","",'Marks Entry'!AY63)</f>
        <v/>
      </c>
      <c r="CT61" s="353" t="str">
        <f t="shared" si="80"/>
        <v/>
      </c>
      <c r="CU61" s="374" t="str">
        <f t="shared" si="81"/>
        <v/>
      </c>
      <c r="CV61" s="352" t="str">
        <f>IF('Marks Entry'!AZ63="","",'Marks Entry'!AZ63)</f>
        <v/>
      </c>
      <c r="CW61" s="352" t="str">
        <f>IF('Marks Entry'!BA63="","",'Marks Entry'!BA63)</f>
        <v/>
      </c>
      <c r="CX61" s="352" t="str">
        <f t="shared" si="82"/>
        <v/>
      </c>
      <c r="CY61" s="374" t="str">
        <f t="shared" si="83"/>
        <v/>
      </c>
      <c r="CZ61" s="371" t="str">
        <f>IF(AND($B61="NSO",$E61=""),"",IF(AND('Marks Entry'!BB63="AB",'Marks Entry'!BC63="AB"),"AB",IF(AND('Marks Entry'!BB63="ML",'Marks Entry'!BC63="ML"),"RE",IF('Marks Entry'!BB63="","",ROUNDUP(('Marks Entry'!BB63+'Marks Entry'!BC63)*30/100,0)))))</f>
        <v/>
      </c>
      <c r="DA61" s="375" t="str">
        <f t="shared" si="84"/>
        <v/>
      </c>
      <c r="DB61" s="357">
        <f t="shared" si="85"/>
        <v>0</v>
      </c>
      <c r="DC61" s="357">
        <f t="shared" si="86"/>
        <v>0</v>
      </c>
      <c r="DD61" s="358" t="str">
        <f t="shared" si="87"/>
        <v/>
      </c>
      <c r="DE61" s="357" t="str">
        <f t="shared" si="88"/>
        <v/>
      </c>
      <c r="DF61" s="357" t="str">
        <f t="shared" si="89"/>
        <v/>
      </c>
      <c r="DG61" s="357" t="str">
        <f t="shared" si="90"/>
        <v/>
      </c>
      <c r="DH61" s="357">
        <f t="shared" si="91"/>
        <v>0</v>
      </c>
      <c r="DI61" s="376" t="str">
        <f t="shared" si="92"/>
        <v/>
      </c>
      <c r="DJ61" s="376" t="str">
        <f t="shared" si="93"/>
        <v/>
      </c>
      <c r="DK61" s="376" t="str">
        <f t="shared" si="94"/>
        <v/>
      </c>
      <c r="DL61" s="376" t="str">
        <f t="shared" si="95"/>
        <v/>
      </c>
      <c r="DM61" s="376" t="str">
        <f t="shared" si="96"/>
        <v/>
      </c>
      <c r="DN61" s="376" t="str">
        <f t="shared" si="97"/>
        <v/>
      </c>
      <c r="DO61" s="361">
        <f t="shared" si="98"/>
        <v>0</v>
      </c>
      <c r="DP61" s="361">
        <f t="shared" si="99"/>
        <v>0</v>
      </c>
      <c r="DQ61" s="361">
        <f t="shared" si="100"/>
        <v>0</v>
      </c>
      <c r="DR61" s="361">
        <f t="shared" si="101"/>
        <v>0</v>
      </c>
      <c r="DS61" s="361">
        <f t="shared" si="102"/>
        <v>0</v>
      </c>
      <c r="DT61" s="377" t="str">
        <f t="shared" si="103"/>
        <v/>
      </c>
      <c r="DU61" s="480" t="str">
        <f>IF('Marks Entry'!BD63="","",'Marks Entry'!BD63)</f>
        <v/>
      </c>
      <c r="DV61" s="480" t="str">
        <f>IF('Marks Entry'!BE63="","",'Marks Entry'!BE63)</f>
        <v/>
      </c>
      <c r="DW61" s="480" t="str">
        <f>IF('Marks Entry'!BF63="","",'Marks Entry'!BF63)</f>
        <v/>
      </c>
      <c r="DX61" s="378" t="str">
        <f t="shared" si="104"/>
        <v/>
      </c>
      <c r="DY61" s="352" t="str">
        <f t="shared" si="105"/>
        <v/>
      </c>
      <c r="DZ61" s="379" t="str">
        <f t="shared" si="106"/>
        <v/>
      </c>
      <c r="EA61" s="352" t="str">
        <f t="shared" si="107"/>
        <v/>
      </c>
      <c r="EB61" s="379" t="str">
        <f t="shared" si="108"/>
        <v/>
      </c>
      <c r="EC61" s="352" t="str">
        <f t="shared" si="109"/>
        <v/>
      </c>
      <c r="ED61" s="352" t="str">
        <f t="shared" si="110"/>
        <v/>
      </c>
      <c r="EE61" s="352" t="str">
        <f t="shared" si="111"/>
        <v/>
      </c>
      <c r="EF61" s="380" t="str">
        <f t="shared" si="112"/>
        <v/>
      </c>
      <c r="EG61" s="379" t="str">
        <f t="shared" si="113"/>
        <v/>
      </c>
      <c r="EH61" s="352" t="str">
        <f t="shared" si="114"/>
        <v/>
      </c>
      <c r="EI61" s="352" t="str">
        <f t="shared" si="115"/>
        <v/>
      </c>
      <c r="EJ61" s="352" t="str">
        <f t="shared" si="116"/>
        <v/>
      </c>
      <c r="EK61" s="352" t="str">
        <f t="shared" si="117"/>
        <v/>
      </c>
      <c r="EL61" s="379" t="str">
        <f t="shared" si="118"/>
        <v/>
      </c>
      <c r="EM61" s="352" t="str">
        <f t="shared" si="119"/>
        <v/>
      </c>
      <c r="EN61" s="352" t="str">
        <f t="shared" si="120"/>
        <v/>
      </c>
      <c r="EO61" s="352" t="str">
        <f t="shared" si="121"/>
        <v/>
      </c>
      <c r="EP61" s="352" t="str">
        <f t="shared" si="122"/>
        <v/>
      </c>
      <c r="EQ61" s="379" t="str">
        <f t="shared" si="123"/>
        <v/>
      </c>
      <c r="ER61" s="352" t="str">
        <f t="shared" si="124"/>
        <v/>
      </c>
      <c r="ES61" s="352" t="str">
        <f t="shared" si="125"/>
        <v/>
      </c>
      <c r="ET61" s="352" t="str">
        <f t="shared" si="126"/>
        <v/>
      </c>
      <c r="EU61" s="352" t="str">
        <f t="shared" si="127"/>
        <v/>
      </c>
      <c r="EV61" s="379" t="str">
        <f t="shared" si="128"/>
        <v/>
      </c>
      <c r="EW61" s="379" t="str">
        <f t="shared" si="129"/>
        <v/>
      </c>
      <c r="EX61" s="381" t="str">
        <f>IF('Student DATA Entry'!I58="","",'Student DATA Entry'!I58)</f>
        <v/>
      </c>
      <c r="EY61" s="382" t="str">
        <f>IF('Student DATA Entry'!J58="","",'Student DATA Entry'!J58)</f>
        <v/>
      </c>
      <c r="EZ61" s="368" t="str">
        <f t="shared" si="130"/>
        <v xml:space="preserve">      </v>
      </c>
      <c r="FA61" s="368" t="str">
        <f t="shared" si="131"/>
        <v xml:space="preserve">      </v>
      </c>
      <c r="FB61" s="368" t="str">
        <f t="shared" si="132"/>
        <v xml:space="preserve">      </v>
      </c>
      <c r="FC61" s="368" t="str">
        <f t="shared" si="133"/>
        <v xml:space="preserve">              </v>
      </c>
      <c r="FD61" s="368" t="str">
        <f t="shared" si="134"/>
        <v xml:space="preserve"> </v>
      </c>
      <c r="FE61" s="479" t="str">
        <f t="shared" si="135"/>
        <v/>
      </c>
      <c r="FF61" s="384" t="str">
        <f t="shared" si="136"/>
        <v/>
      </c>
      <c r="FG61" s="481" t="str">
        <f t="shared" si="137"/>
        <v/>
      </c>
      <c r="FH61" s="386" t="str">
        <f t="shared" si="138"/>
        <v/>
      </c>
      <c r="FI61" s="364" t="str">
        <f t="shared" si="139"/>
        <v/>
      </c>
    </row>
    <row r="62" spans="1:166" s="140" customFormat="1" ht="15.6" customHeight="1">
      <c r="A62" s="369">
        <v>57</v>
      </c>
      <c r="B62" s="370" t="str">
        <f>IF('Marks Entry'!B64="","",VALUE('Marks Entry'!B64))</f>
        <v/>
      </c>
      <c r="C62" s="371" t="str">
        <f>IF('Marks Entry'!C64="","",'Marks Entry'!C64)</f>
        <v/>
      </c>
      <c r="D62" s="372" t="str">
        <f>IF('Marks Entry'!D64="","",'Marks Entry'!D64)</f>
        <v/>
      </c>
      <c r="E62" s="373" t="str">
        <f>IF('Marks Entry'!E64="","",'Marks Entry'!E64)</f>
        <v/>
      </c>
      <c r="F62" s="373" t="str">
        <f>IF('Marks Entry'!F64="","",'Marks Entry'!F64)</f>
        <v/>
      </c>
      <c r="G62" s="373" t="str">
        <f>IF('Marks Entry'!G64="","",'Marks Entry'!G64)</f>
        <v/>
      </c>
      <c r="H62" s="352" t="str">
        <f>IF('Marks Entry'!H64="","",'Marks Entry'!H64)</f>
        <v/>
      </c>
      <c r="I62" s="352" t="str">
        <f>IF('Marks Entry'!I64="","",'Marks Entry'!I64)</f>
        <v/>
      </c>
      <c r="J62" s="352" t="str">
        <f>IF('Marks Entry'!J64="","",'Marks Entry'!J64)</f>
        <v/>
      </c>
      <c r="K62" s="352" t="str">
        <f>IF('Marks Entry'!K64="","",'Marks Entry'!K64)</f>
        <v/>
      </c>
      <c r="L62" s="352" t="str">
        <f>IF('Marks Entry'!L64="","",'Marks Entry'!L64)</f>
        <v/>
      </c>
      <c r="M62" s="353" t="str">
        <f t="shared" si="27"/>
        <v/>
      </c>
      <c r="N62" s="374" t="str">
        <f t="shared" si="28"/>
        <v/>
      </c>
      <c r="O62" s="352" t="str">
        <f>IF('Marks Entry'!M64="","",'Marks Entry'!M64)</f>
        <v/>
      </c>
      <c r="P62" s="374" t="str">
        <f t="shared" si="29"/>
        <v/>
      </c>
      <c r="Q62" s="371" t="str">
        <f>IF(AND($B62="NSO",$E62="",O62=""),"",IF(AND('Marks Entry'!N64="AB"),"AB",IF(AND('Marks Entry'!N64="ML"),"RE",IF('Marks Entry'!N64="","",ROUNDUP('Marks Entry'!N64*30/100,0)))))</f>
        <v/>
      </c>
      <c r="R62" s="375" t="str">
        <f t="shared" si="30"/>
        <v/>
      </c>
      <c r="S62" s="357">
        <f t="shared" si="31"/>
        <v>0</v>
      </c>
      <c r="T62" s="357">
        <f t="shared" si="32"/>
        <v>0</v>
      </c>
      <c r="U62" s="358" t="str">
        <f t="shared" si="33"/>
        <v/>
      </c>
      <c r="V62" s="357" t="str">
        <f t="shared" si="34"/>
        <v/>
      </c>
      <c r="W62" s="357" t="str">
        <f t="shared" si="35"/>
        <v/>
      </c>
      <c r="X62" s="357" t="str">
        <f t="shared" si="36"/>
        <v/>
      </c>
      <c r="Y62" s="352" t="str">
        <f>IF('Marks Entry'!O64="","",'Marks Entry'!O64)</f>
        <v/>
      </c>
      <c r="Z62" s="352" t="str">
        <f>IF('Marks Entry'!P64="","",'Marks Entry'!P64)</f>
        <v/>
      </c>
      <c r="AA62" s="352" t="str">
        <f>IF('Marks Entry'!Q64="","",'Marks Entry'!Q64)</f>
        <v/>
      </c>
      <c r="AB62" s="353" t="str">
        <f t="shared" si="37"/>
        <v/>
      </c>
      <c r="AC62" s="374" t="str">
        <f t="shared" si="38"/>
        <v/>
      </c>
      <c r="AD62" s="352" t="str">
        <f>IF('Marks Entry'!R64="","",'Marks Entry'!R64)</f>
        <v/>
      </c>
      <c r="AE62" s="374" t="str">
        <f t="shared" si="39"/>
        <v/>
      </c>
      <c r="AF62" s="371" t="str">
        <f>IF(AND($B62="NSO",$E62=""),"",IF(AND('Marks Entry'!S64="AB"),"AB",IF(AND('Marks Entry'!S64="ML"),"RE",IF('Marks Entry'!S64="","",ROUNDUP('Marks Entry'!S64*30/100,0)))))</f>
        <v/>
      </c>
      <c r="AG62" s="375" t="str">
        <f t="shared" si="40"/>
        <v/>
      </c>
      <c r="AH62" s="357">
        <f t="shared" si="41"/>
        <v>0</v>
      </c>
      <c r="AI62" s="357">
        <f t="shared" si="42"/>
        <v>0</v>
      </c>
      <c r="AJ62" s="358" t="str">
        <f t="shared" si="43"/>
        <v/>
      </c>
      <c r="AK62" s="357" t="str">
        <f t="shared" si="44"/>
        <v/>
      </c>
      <c r="AL62" s="357" t="str">
        <f t="shared" si="45"/>
        <v/>
      </c>
      <c r="AM62" s="357" t="str">
        <f t="shared" si="46"/>
        <v/>
      </c>
      <c r="AN62" s="359" t="str">
        <f>IF('Marks Entry'!T64="","",'Marks Entry'!T64)</f>
        <v/>
      </c>
      <c r="AO62" s="352" t="str">
        <f>IF('Marks Entry'!V64="","",'Marks Entry'!V64)</f>
        <v/>
      </c>
      <c r="AP62" s="352" t="str">
        <f>IF('Marks Entry'!W64="","",'Marks Entry'!W64)</f>
        <v/>
      </c>
      <c r="AQ62" s="352" t="str">
        <f>IF('Marks Entry'!X64="","",'Marks Entry'!X64)</f>
        <v/>
      </c>
      <c r="AR62" s="353" t="str">
        <f t="shared" si="47"/>
        <v/>
      </c>
      <c r="AS62" s="374" t="str">
        <f t="shared" si="48"/>
        <v/>
      </c>
      <c r="AT62" s="352" t="str">
        <f>IF('Marks Entry'!Y64="","",'Marks Entry'!Y64)</f>
        <v/>
      </c>
      <c r="AU62" s="352" t="str">
        <f>IF('Marks Entry'!Z64="","",'Marks Entry'!Z64)</f>
        <v/>
      </c>
      <c r="AV62" s="352" t="str">
        <f t="shared" si="49"/>
        <v/>
      </c>
      <c r="AW62" s="374" t="str">
        <f t="shared" si="50"/>
        <v/>
      </c>
      <c r="AX62" s="371" t="str">
        <f>IF(AND($B62="NSO",$E62=""),"",IF(AND('Marks Entry'!AA64="AB",'Marks Entry'!AB64="AB"),"AB",IF(AND('Marks Entry'!AA64="ML",'Marks Entry'!AB64="ML"),"RE",IF('Marks Entry'!AA64="","",ROUNDUP(('Marks Entry'!AA64+'Marks Entry'!AB64)*30/100,0)))))</f>
        <v/>
      </c>
      <c r="AY62" s="375" t="str">
        <f t="shared" si="51"/>
        <v/>
      </c>
      <c r="AZ62" s="357">
        <f t="shared" si="52"/>
        <v>0</v>
      </c>
      <c r="BA62" s="357">
        <f t="shared" si="53"/>
        <v>0</v>
      </c>
      <c r="BB62" s="358" t="str">
        <f t="shared" si="54"/>
        <v/>
      </c>
      <c r="BC62" s="357" t="str">
        <f t="shared" si="55"/>
        <v/>
      </c>
      <c r="BD62" s="357" t="str">
        <f t="shared" si="56"/>
        <v/>
      </c>
      <c r="BE62" s="357" t="str">
        <f t="shared" si="57"/>
        <v/>
      </c>
      <c r="BF62" s="359" t="str">
        <f>IF('Marks Entry'!AC64="","",'Marks Entry'!AC64)</f>
        <v/>
      </c>
      <c r="BG62" s="352" t="str">
        <f>IF('Marks Entry'!AE64="","",'Marks Entry'!AE64)</f>
        <v/>
      </c>
      <c r="BH62" s="352" t="str">
        <f>IF('Marks Entry'!AF64="","",'Marks Entry'!AF64)</f>
        <v/>
      </c>
      <c r="BI62" s="352" t="str">
        <f>IF('Marks Entry'!AG64="","",'Marks Entry'!AG64)</f>
        <v/>
      </c>
      <c r="BJ62" s="353" t="str">
        <f t="shared" si="58"/>
        <v/>
      </c>
      <c r="BK62" s="374" t="str">
        <f t="shared" si="59"/>
        <v/>
      </c>
      <c r="BL62" s="352" t="str">
        <f>IF('Marks Entry'!AH64="","",'Marks Entry'!AH64)</f>
        <v/>
      </c>
      <c r="BM62" s="352" t="str">
        <f>IF('Marks Entry'!AI64="","",'Marks Entry'!AI64)</f>
        <v/>
      </c>
      <c r="BN62" s="352" t="str">
        <f t="shared" si="60"/>
        <v/>
      </c>
      <c r="BO62" s="374" t="str">
        <f t="shared" si="61"/>
        <v/>
      </c>
      <c r="BP62" s="371" t="str">
        <f>IF(AND($B62="NSO",$E62=""),"",IF(AND('Marks Entry'!AJ64="AB",'Marks Entry'!AK64="AB"),"AB",IF(AND('Marks Entry'!AJ64="ML",'Marks Entry'!AK64="ML"),"RE",IF('Marks Entry'!AJ64="","",ROUNDUP(('Marks Entry'!AJ64+'Marks Entry'!AK64)*30/100,0)))))</f>
        <v/>
      </c>
      <c r="BQ62" s="375" t="str">
        <f t="shared" si="62"/>
        <v/>
      </c>
      <c r="BR62" s="357">
        <f t="shared" si="63"/>
        <v>0</v>
      </c>
      <c r="BS62" s="357">
        <f t="shared" si="64"/>
        <v>0</v>
      </c>
      <c r="BT62" s="358" t="str">
        <f t="shared" si="65"/>
        <v/>
      </c>
      <c r="BU62" s="357" t="str">
        <f t="shared" si="66"/>
        <v/>
      </c>
      <c r="BV62" s="357" t="str">
        <f t="shared" si="67"/>
        <v/>
      </c>
      <c r="BW62" s="357" t="str">
        <f t="shared" si="68"/>
        <v/>
      </c>
      <c r="BX62" s="359" t="str">
        <f>IF('Marks Entry'!AL64="","",'Marks Entry'!AL64)</f>
        <v/>
      </c>
      <c r="BY62" s="352" t="str">
        <f>IF('Marks Entry'!AN64="","",'Marks Entry'!AN64)</f>
        <v/>
      </c>
      <c r="BZ62" s="352" t="str">
        <f>IF('Marks Entry'!AO64="","",'Marks Entry'!AO64)</f>
        <v/>
      </c>
      <c r="CA62" s="352" t="str">
        <f>IF('Marks Entry'!AP64="","",'Marks Entry'!AP64)</f>
        <v/>
      </c>
      <c r="CB62" s="353" t="str">
        <f t="shared" si="69"/>
        <v/>
      </c>
      <c r="CC62" s="374" t="str">
        <f t="shared" si="70"/>
        <v/>
      </c>
      <c r="CD62" s="352" t="str">
        <f>IF('Marks Entry'!AQ64="","",'Marks Entry'!AQ64)</f>
        <v/>
      </c>
      <c r="CE62" s="352" t="str">
        <f>IF('Marks Entry'!AR64="","",'Marks Entry'!AR64)</f>
        <v/>
      </c>
      <c r="CF62" s="352" t="str">
        <f t="shared" si="71"/>
        <v/>
      </c>
      <c r="CG62" s="374" t="str">
        <f t="shared" si="72"/>
        <v/>
      </c>
      <c r="CH62" s="371" t="str">
        <f>IF(AND($B62="NSO",$E62=""),"",IF(AND('Marks Entry'!AS64="AB",'Marks Entry'!AT64="AB"),"AB",IF(AND('Marks Entry'!AS64="ML",'Marks Entry'!AT64="ML"),"RE",IF('Marks Entry'!AS64="","",ROUNDUP(('Marks Entry'!AS64+'Marks Entry'!AT64)*30/100,0)))))</f>
        <v/>
      </c>
      <c r="CI62" s="375" t="str">
        <f t="shared" si="73"/>
        <v/>
      </c>
      <c r="CJ62" s="357">
        <f t="shared" si="74"/>
        <v>0</v>
      </c>
      <c r="CK62" s="357">
        <f t="shared" si="75"/>
        <v>0</v>
      </c>
      <c r="CL62" s="358" t="str">
        <f t="shared" si="76"/>
        <v/>
      </c>
      <c r="CM62" s="357" t="str">
        <f t="shared" si="77"/>
        <v/>
      </c>
      <c r="CN62" s="357" t="str">
        <f t="shared" si="78"/>
        <v/>
      </c>
      <c r="CO62" s="357" t="str">
        <f t="shared" si="79"/>
        <v/>
      </c>
      <c r="CP62" s="359" t="str">
        <f>IF('Marks Entry'!AU64="","",'Marks Entry'!AU64)</f>
        <v/>
      </c>
      <c r="CQ62" s="352" t="str">
        <f>IF('Marks Entry'!AW64="","",'Marks Entry'!AW64)</f>
        <v/>
      </c>
      <c r="CR62" s="352" t="str">
        <f>IF('Marks Entry'!AX64="","",'Marks Entry'!AX64)</f>
        <v/>
      </c>
      <c r="CS62" s="352" t="str">
        <f>IF('Marks Entry'!AY64="","",'Marks Entry'!AY64)</f>
        <v/>
      </c>
      <c r="CT62" s="353" t="str">
        <f t="shared" si="80"/>
        <v/>
      </c>
      <c r="CU62" s="374" t="str">
        <f t="shared" si="81"/>
        <v/>
      </c>
      <c r="CV62" s="352" t="str">
        <f>IF('Marks Entry'!AZ64="","",'Marks Entry'!AZ64)</f>
        <v/>
      </c>
      <c r="CW62" s="352" t="str">
        <f>IF('Marks Entry'!BA64="","",'Marks Entry'!BA64)</f>
        <v/>
      </c>
      <c r="CX62" s="352" t="str">
        <f t="shared" si="82"/>
        <v/>
      </c>
      <c r="CY62" s="374" t="str">
        <f t="shared" si="83"/>
        <v/>
      </c>
      <c r="CZ62" s="371" t="str">
        <f>IF(AND($B62="NSO",$E62=""),"",IF(AND('Marks Entry'!BB64="AB",'Marks Entry'!BC64="AB"),"AB",IF(AND('Marks Entry'!BB64="ML",'Marks Entry'!BC64="ML"),"RE",IF('Marks Entry'!BB64="","",ROUNDUP(('Marks Entry'!BB64+'Marks Entry'!BC64)*30/100,0)))))</f>
        <v/>
      </c>
      <c r="DA62" s="375" t="str">
        <f t="shared" si="84"/>
        <v/>
      </c>
      <c r="DB62" s="357">
        <f t="shared" si="85"/>
        <v>0</v>
      </c>
      <c r="DC62" s="357">
        <f t="shared" si="86"/>
        <v>0</v>
      </c>
      <c r="DD62" s="358" t="str">
        <f t="shared" si="87"/>
        <v/>
      </c>
      <c r="DE62" s="357" t="str">
        <f t="shared" si="88"/>
        <v/>
      </c>
      <c r="DF62" s="357" t="str">
        <f t="shared" si="89"/>
        <v/>
      </c>
      <c r="DG62" s="357" t="str">
        <f t="shared" si="90"/>
        <v/>
      </c>
      <c r="DH62" s="357">
        <f t="shared" si="91"/>
        <v>0</v>
      </c>
      <c r="DI62" s="376" t="str">
        <f t="shared" si="92"/>
        <v/>
      </c>
      <c r="DJ62" s="376" t="str">
        <f t="shared" si="93"/>
        <v/>
      </c>
      <c r="DK62" s="376" t="str">
        <f t="shared" si="94"/>
        <v/>
      </c>
      <c r="DL62" s="376" t="str">
        <f t="shared" si="95"/>
        <v/>
      </c>
      <c r="DM62" s="376" t="str">
        <f t="shared" si="96"/>
        <v/>
      </c>
      <c r="DN62" s="376" t="str">
        <f t="shared" si="97"/>
        <v/>
      </c>
      <c r="DO62" s="361">
        <f t="shared" si="98"/>
        <v>0</v>
      </c>
      <c r="DP62" s="361">
        <f t="shared" si="99"/>
        <v>0</v>
      </c>
      <c r="DQ62" s="361">
        <f t="shared" si="100"/>
        <v>0</v>
      </c>
      <c r="DR62" s="361">
        <f t="shared" si="101"/>
        <v>0</v>
      </c>
      <c r="DS62" s="361">
        <f t="shared" si="102"/>
        <v>0</v>
      </c>
      <c r="DT62" s="377" t="str">
        <f t="shared" si="103"/>
        <v/>
      </c>
      <c r="DU62" s="480" t="str">
        <f>IF('Marks Entry'!BD64="","",'Marks Entry'!BD64)</f>
        <v/>
      </c>
      <c r="DV62" s="480" t="str">
        <f>IF('Marks Entry'!BE64="","",'Marks Entry'!BE64)</f>
        <v/>
      </c>
      <c r="DW62" s="480" t="str">
        <f>IF('Marks Entry'!BF64="","",'Marks Entry'!BF64)</f>
        <v/>
      </c>
      <c r="DX62" s="378" t="str">
        <f t="shared" si="104"/>
        <v/>
      </c>
      <c r="DY62" s="352" t="str">
        <f t="shared" si="105"/>
        <v/>
      </c>
      <c r="DZ62" s="379" t="str">
        <f t="shared" si="106"/>
        <v/>
      </c>
      <c r="EA62" s="352" t="str">
        <f t="shared" si="107"/>
        <v/>
      </c>
      <c r="EB62" s="379" t="str">
        <f t="shared" si="108"/>
        <v/>
      </c>
      <c r="EC62" s="352" t="str">
        <f t="shared" si="109"/>
        <v/>
      </c>
      <c r="ED62" s="352" t="str">
        <f t="shared" si="110"/>
        <v/>
      </c>
      <c r="EE62" s="352" t="str">
        <f t="shared" si="111"/>
        <v/>
      </c>
      <c r="EF62" s="380" t="str">
        <f t="shared" si="112"/>
        <v/>
      </c>
      <c r="EG62" s="379" t="str">
        <f t="shared" si="113"/>
        <v/>
      </c>
      <c r="EH62" s="352" t="str">
        <f t="shared" si="114"/>
        <v/>
      </c>
      <c r="EI62" s="352" t="str">
        <f t="shared" si="115"/>
        <v/>
      </c>
      <c r="EJ62" s="352" t="str">
        <f t="shared" si="116"/>
        <v/>
      </c>
      <c r="EK62" s="352" t="str">
        <f t="shared" si="117"/>
        <v/>
      </c>
      <c r="EL62" s="379" t="str">
        <f t="shared" si="118"/>
        <v/>
      </c>
      <c r="EM62" s="352" t="str">
        <f t="shared" si="119"/>
        <v/>
      </c>
      <c r="EN62" s="352" t="str">
        <f t="shared" si="120"/>
        <v/>
      </c>
      <c r="EO62" s="352" t="str">
        <f t="shared" si="121"/>
        <v/>
      </c>
      <c r="EP62" s="352" t="str">
        <f t="shared" si="122"/>
        <v/>
      </c>
      <c r="EQ62" s="379" t="str">
        <f t="shared" si="123"/>
        <v/>
      </c>
      <c r="ER62" s="352" t="str">
        <f t="shared" si="124"/>
        <v/>
      </c>
      <c r="ES62" s="352" t="str">
        <f t="shared" si="125"/>
        <v/>
      </c>
      <c r="ET62" s="352" t="str">
        <f t="shared" si="126"/>
        <v/>
      </c>
      <c r="EU62" s="352" t="str">
        <f t="shared" si="127"/>
        <v/>
      </c>
      <c r="EV62" s="379" t="str">
        <f t="shared" si="128"/>
        <v/>
      </c>
      <c r="EW62" s="379" t="str">
        <f t="shared" si="129"/>
        <v/>
      </c>
      <c r="EX62" s="381" t="str">
        <f>IF('Student DATA Entry'!I59="","",'Student DATA Entry'!I59)</f>
        <v/>
      </c>
      <c r="EY62" s="382" t="str">
        <f>IF('Student DATA Entry'!J59="","",'Student DATA Entry'!J59)</f>
        <v/>
      </c>
      <c r="EZ62" s="368" t="str">
        <f t="shared" si="130"/>
        <v xml:space="preserve">      </v>
      </c>
      <c r="FA62" s="368" t="str">
        <f t="shared" si="131"/>
        <v xml:space="preserve">      </v>
      </c>
      <c r="FB62" s="368" t="str">
        <f t="shared" si="132"/>
        <v xml:space="preserve">      </v>
      </c>
      <c r="FC62" s="368" t="str">
        <f t="shared" si="133"/>
        <v xml:space="preserve">              </v>
      </c>
      <c r="FD62" s="368" t="str">
        <f t="shared" si="134"/>
        <v xml:space="preserve"> </v>
      </c>
      <c r="FE62" s="479" t="str">
        <f t="shared" si="135"/>
        <v/>
      </c>
      <c r="FF62" s="384" t="str">
        <f t="shared" si="136"/>
        <v/>
      </c>
      <c r="FG62" s="481" t="str">
        <f t="shared" si="137"/>
        <v/>
      </c>
      <c r="FH62" s="386" t="str">
        <f t="shared" si="138"/>
        <v/>
      </c>
      <c r="FI62" s="364" t="str">
        <f t="shared" si="139"/>
        <v/>
      </c>
    </row>
    <row r="63" spans="1:166" s="140" customFormat="1" ht="15.6" customHeight="1">
      <c r="A63" s="369">
        <v>58</v>
      </c>
      <c r="B63" s="370" t="str">
        <f>IF('Marks Entry'!B65="","",VALUE('Marks Entry'!B65))</f>
        <v/>
      </c>
      <c r="C63" s="371" t="str">
        <f>IF('Marks Entry'!C65="","",'Marks Entry'!C65)</f>
        <v/>
      </c>
      <c r="D63" s="372" t="str">
        <f>IF('Marks Entry'!D65="","",'Marks Entry'!D65)</f>
        <v/>
      </c>
      <c r="E63" s="373" t="str">
        <f>IF('Marks Entry'!E65="","",'Marks Entry'!E65)</f>
        <v/>
      </c>
      <c r="F63" s="373" t="str">
        <f>IF('Marks Entry'!F65="","",'Marks Entry'!F65)</f>
        <v/>
      </c>
      <c r="G63" s="373" t="str">
        <f>IF('Marks Entry'!G65="","",'Marks Entry'!G65)</f>
        <v/>
      </c>
      <c r="H63" s="352" t="str">
        <f>IF('Marks Entry'!H65="","",'Marks Entry'!H65)</f>
        <v/>
      </c>
      <c r="I63" s="352" t="str">
        <f>IF('Marks Entry'!I65="","",'Marks Entry'!I65)</f>
        <v/>
      </c>
      <c r="J63" s="352" t="str">
        <f>IF('Marks Entry'!J65="","",'Marks Entry'!J65)</f>
        <v/>
      </c>
      <c r="K63" s="352" t="str">
        <f>IF('Marks Entry'!K65="","",'Marks Entry'!K65)</f>
        <v/>
      </c>
      <c r="L63" s="352" t="str">
        <f>IF('Marks Entry'!L65="","",'Marks Entry'!L65)</f>
        <v/>
      </c>
      <c r="M63" s="353" t="str">
        <f t="shared" si="27"/>
        <v/>
      </c>
      <c r="N63" s="374" t="str">
        <f t="shared" si="28"/>
        <v/>
      </c>
      <c r="O63" s="352" t="str">
        <f>IF('Marks Entry'!M65="","",'Marks Entry'!M65)</f>
        <v/>
      </c>
      <c r="P63" s="374" t="str">
        <f t="shared" si="29"/>
        <v/>
      </c>
      <c r="Q63" s="371" t="str">
        <f>IF(AND($B63="NSO",$E63="",O63=""),"",IF(AND('Marks Entry'!N65="AB"),"AB",IF(AND('Marks Entry'!N65="ML"),"RE",IF('Marks Entry'!N65="","",ROUNDUP('Marks Entry'!N65*30/100,0)))))</f>
        <v/>
      </c>
      <c r="R63" s="375" t="str">
        <f t="shared" si="30"/>
        <v/>
      </c>
      <c r="S63" s="357">
        <f t="shared" si="31"/>
        <v>0</v>
      </c>
      <c r="T63" s="357">
        <f t="shared" si="32"/>
        <v>0</v>
      </c>
      <c r="U63" s="358" t="str">
        <f t="shared" si="33"/>
        <v/>
      </c>
      <c r="V63" s="357" t="str">
        <f t="shared" si="34"/>
        <v/>
      </c>
      <c r="W63" s="357" t="str">
        <f t="shared" si="35"/>
        <v/>
      </c>
      <c r="X63" s="357" t="str">
        <f t="shared" si="36"/>
        <v/>
      </c>
      <c r="Y63" s="352" t="str">
        <f>IF('Marks Entry'!O65="","",'Marks Entry'!O65)</f>
        <v/>
      </c>
      <c r="Z63" s="352" t="str">
        <f>IF('Marks Entry'!P65="","",'Marks Entry'!P65)</f>
        <v/>
      </c>
      <c r="AA63" s="352" t="str">
        <f>IF('Marks Entry'!Q65="","",'Marks Entry'!Q65)</f>
        <v/>
      </c>
      <c r="AB63" s="353" t="str">
        <f t="shared" si="37"/>
        <v/>
      </c>
      <c r="AC63" s="374" t="str">
        <f t="shared" si="38"/>
        <v/>
      </c>
      <c r="AD63" s="352" t="str">
        <f>IF('Marks Entry'!R65="","",'Marks Entry'!R65)</f>
        <v/>
      </c>
      <c r="AE63" s="374" t="str">
        <f t="shared" si="39"/>
        <v/>
      </c>
      <c r="AF63" s="371" t="str">
        <f>IF(AND($B63="NSO",$E63=""),"",IF(AND('Marks Entry'!S65="AB"),"AB",IF(AND('Marks Entry'!S65="ML"),"RE",IF('Marks Entry'!S65="","",ROUNDUP('Marks Entry'!S65*30/100,0)))))</f>
        <v/>
      </c>
      <c r="AG63" s="375" t="str">
        <f t="shared" si="40"/>
        <v/>
      </c>
      <c r="AH63" s="357">
        <f t="shared" si="41"/>
        <v>0</v>
      </c>
      <c r="AI63" s="357">
        <f t="shared" si="42"/>
        <v>0</v>
      </c>
      <c r="AJ63" s="358" t="str">
        <f t="shared" si="43"/>
        <v/>
      </c>
      <c r="AK63" s="357" t="str">
        <f t="shared" si="44"/>
        <v/>
      </c>
      <c r="AL63" s="357" t="str">
        <f t="shared" si="45"/>
        <v/>
      </c>
      <c r="AM63" s="357" t="str">
        <f t="shared" si="46"/>
        <v/>
      </c>
      <c r="AN63" s="359" t="str">
        <f>IF('Marks Entry'!T65="","",'Marks Entry'!T65)</f>
        <v/>
      </c>
      <c r="AO63" s="352" t="str">
        <f>IF('Marks Entry'!V65="","",'Marks Entry'!V65)</f>
        <v/>
      </c>
      <c r="AP63" s="352" t="str">
        <f>IF('Marks Entry'!W65="","",'Marks Entry'!W65)</f>
        <v/>
      </c>
      <c r="AQ63" s="352" t="str">
        <f>IF('Marks Entry'!X65="","",'Marks Entry'!X65)</f>
        <v/>
      </c>
      <c r="AR63" s="353" t="str">
        <f t="shared" si="47"/>
        <v/>
      </c>
      <c r="AS63" s="374" t="str">
        <f t="shared" si="48"/>
        <v/>
      </c>
      <c r="AT63" s="352" t="str">
        <f>IF('Marks Entry'!Y65="","",'Marks Entry'!Y65)</f>
        <v/>
      </c>
      <c r="AU63" s="352" t="str">
        <f>IF('Marks Entry'!Z65="","",'Marks Entry'!Z65)</f>
        <v/>
      </c>
      <c r="AV63" s="352" t="str">
        <f t="shared" si="49"/>
        <v/>
      </c>
      <c r="AW63" s="374" t="str">
        <f t="shared" si="50"/>
        <v/>
      </c>
      <c r="AX63" s="371" t="str">
        <f>IF(AND($B63="NSO",$E63=""),"",IF(AND('Marks Entry'!AA65="AB",'Marks Entry'!AB65="AB"),"AB",IF(AND('Marks Entry'!AA65="ML",'Marks Entry'!AB65="ML"),"RE",IF('Marks Entry'!AA65="","",ROUNDUP(('Marks Entry'!AA65+'Marks Entry'!AB65)*30/100,0)))))</f>
        <v/>
      </c>
      <c r="AY63" s="375" t="str">
        <f t="shared" si="51"/>
        <v/>
      </c>
      <c r="AZ63" s="357">
        <f t="shared" si="52"/>
        <v>0</v>
      </c>
      <c r="BA63" s="357">
        <f t="shared" si="53"/>
        <v>0</v>
      </c>
      <c r="BB63" s="358" t="str">
        <f t="shared" si="54"/>
        <v/>
      </c>
      <c r="BC63" s="357" t="str">
        <f t="shared" si="55"/>
        <v/>
      </c>
      <c r="BD63" s="357" t="str">
        <f t="shared" si="56"/>
        <v/>
      </c>
      <c r="BE63" s="357" t="str">
        <f t="shared" si="57"/>
        <v/>
      </c>
      <c r="BF63" s="359" t="str">
        <f>IF('Marks Entry'!AC65="","",'Marks Entry'!AC65)</f>
        <v/>
      </c>
      <c r="BG63" s="352" t="str">
        <f>IF('Marks Entry'!AE65="","",'Marks Entry'!AE65)</f>
        <v/>
      </c>
      <c r="BH63" s="352" t="str">
        <f>IF('Marks Entry'!AF65="","",'Marks Entry'!AF65)</f>
        <v/>
      </c>
      <c r="BI63" s="352" t="str">
        <f>IF('Marks Entry'!AG65="","",'Marks Entry'!AG65)</f>
        <v/>
      </c>
      <c r="BJ63" s="353" t="str">
        <f t="shared" si="58"/>
        <v/>
      </c>
      <c r="BK63" s="374" t="str">
        <f t="shared" si="59"/>
        <v/>
      </c>
      <c r="BL63" s="352" t="str">
        <f>IF('Marks Entry'!AH65="","",'Marks Entry'!AH65)</f>
        <v/>
      </c>
      <c r="BM63" s="352" t="str">
        <f>IF('Marks Entry'!AI65="","",'Marks Entry'!AI65)</f>
        <v/>
      </c>
      <c r="BN63" s="352" t="str">
        <f t="shared" si="60"/>
        <v/>
      </c>
      <c r="BO63" s="374" t="str">
        <f t="shared" si="61"/>
        <v/>
      </c>
      <c r="BP63" s="371" t="str">
        <f>IF(AND($B63="NSO",$E63=""),"",IF(AND('Marks Entry'!AJ65="AB",'Marks Entry'!AK65="AB"),"AB",IF(AND('Marks Entry'!AJ65="ML",'Marks Entry'!AK65="ML"),"RE",IF('Marks Entry'!AJ65="","",ROUNDUP(('Marks Entry'!AJ65+'Marks Entry'!AK65)*30/100,0)))))</f>
        <v/>
      </c>
      <c r="BQ63" s="375" t="str">
        <f t="shared" si="62"/>
        <v/>
      </c>
      <c r="BR63" s="357">
        <f t="shared" si="63"/>
        <v>0</v>
      </c>
      <c r="BS63" s="357">
        <f t="shared" si="64"/>
        <v>0</v>
      </c>
      <c r="BT63" s="358" t="str">
        <f t="shared" si="65"/>
        <v/>
      </c>
      <c r="BU63" s="357" t="str">
        <f t="shared" si="66"/>
        <v/>
      </c>
      <c r="BV63" s="357" t="str">
        <f t="shared" si="67"/>
        <v/>
      </c>
      <c r="BW63" s="357" t="str">
        <f t="shared" si="68"/>
        <v/>
      </c>
      <c r="BX63" s="359" t="str">
        <f>IF('Marks Entry'!AL65="","",'Marks Entry'!AL65)</f>
        <v/>
      </c>
      <c r="BY63" s="352" t="str">
        <f>IF('Marks Entry'!AN65="","",'Marks Entry'!AN65)</f>
        <v/>
      </c>
      <c r="BZ63" s="352" t="str">
        <f>IF('Marks Entry'!AO65="","",'Marks Entry'!AO65)</f>
        <v/>
      </c>
      <c r="CA63" s="352" t="str">
        <f>IF('Marks Entry'!AP65="","",'Marks Entry'!AP65)</f>
        <v/>
      </c>
      <c r="CB63" s="353" t="str">
        <f t="shared" si="69"/>
        <v/>
      </c>
      <c r="CC63" s="374" t="str">
        <f t="shared" si="70"/>
        <v/>
      </c>
      <c r="CD63" s="352" t="str">
        <f>IF('Marks Entry'!AQ65="","",'Marks Entry'!AQ65)</f>
        <v/>
      </c>
      <c r="CE63" s="352" t="str">
        <f>IF('Marks Entry'!AR65="","",'Marks Entry'!AR65)</f>
        <v/>
      </c>
      <c r="CF63" s="352" t="str">
        <f t="shared" si="71"/>
        <v/>
      </c>
      <c r="CG63" s="374" t="str">
        <f t="shared" si="72"/>
        <v/>
      </c>
      <c r="CH63" s="371" t="str">
        <f>IF(AND($B63="NSO",$E63=""),"",IF(AND('Marks Entry'!AS65="AB",'Marks Entry'!AT65="AB"),"AB",IF(AND('Marks Entry'!AS65="ML",'Marks Entry'!AT65="ML"),"RE",IF('Marks Entry'!AS65="","",ROUNDUP(('Marks Entry'!AS65+'Marks Entry'!AT65)*30/100,0)))))</f>
        <v/>
      </c>
      <c r="CI63" s="375" t="str">
        <f t="shared" si="73"/>
        <v/>
      </c>
      <c r="CJ63" s="357">
        <f t="shared" si="74"/>
        <v>0</v>
      </c>
      <c r="CK63" s="357">
        <f t="shared" si="75"/>
        <v>0</v>
      </c>
      <c r="CL63" s="358" t="str">
        <f t="shared" si="76"/>
        <v/>
      </c>
      <c r="CM63" s="357" t="str">
        <f t="shared" si="77"/>
        <v/>
      </c>
      <c r="CN63" s="357" t="str">
        <f t="shared" si="78"/>
        <v/>
      </c>
      <c r="CO63" s="357" t="str">
        <f t="shared" si="79"/>
        <v/>
      </c>
      <c r="CP63" s="359" t="str">
        <f>IF('Marks Entry'!AU65="","",'Marks Entry'!AU65)</f>
        <v/>
      </c>
      <c r="CQ63" s="352" t="str">
        <f>IF('Marks Entry'!AW65="","",'Marks Entry'!AW65)</f>
        <v/>
      </c>
      <c r="CR63" s="352" t="str">
        <f>IF('Marks Entry'!AX65="","",'Marks Entry'!AX65)</f>
        <v/>
      </c>
      <c r="CS63" s="352" t="str">
        <f>IF('Marks Entry'!AY65="","",'Marks Entry'!AY65)</f>
        <v/>
      </c>
      <c r="CT63" s="353" t="str">
        <f t="shared" si="80"/>
        <v/>
      </c>
      <c r="CU63" s="374" t="str">
        <f t="shared" si="81"/>
        <v/>
      </c>
      <c r="CV63" s="352" t="str">
        <f>IF('Marks Entry'!AZ65="","",'Marks Entry'!AZ65)</f>
        <v/>
      </c>
      <c r="CW63" s="352" t="str">
        <f>IF('Marks Entry'!BA65="","",'Marks Entry'!BA65)</f>
        <v/>
      </c>
      <c r="CX63" s="352" t="str">
        <f t="shared" si="82"/>
        <v/>
      </c>
      <c r="CY63" s="374" t="str">
        <f t="shared" si="83"/>
        <v/>
      </c>
      <c r="CZ63" s="371" t="str">
        <f>IF(AND($B63="NSO",$E63=""),"",IF(AND('Marks Entry'!BB65="AB",'Marks Entry'!BC65="AB"),"AB",IF(AND('Marks Entry'!BB65="ML",'Marks Entry'!BC65="ML"),"RE",IF('Marks Entry'!BB65="","",ROUNDUP(('Marks Entry'!BB65+'Marks Entry'!BC65)*30/100,0)))))</f>
        <v/>
      </c>
      <c r="DA63" s="375" t="str">
        <f t="shared" si="84"/>
        <v/>
      </c>
      <c r="DB63" s="357">
        <f t="shared" si="85"/>
        <v>0</v>
      </c>
      <c r="DC63" s="357">
        <f t="shared" si="86"/>
        <v>0</v>
      </c>
      <c r="DD63" s="358" t="str">
        <f t="shared" si="87"/>
        <v/>
      </c>
      <c r="DE63" s="357" t="str">
        <f t="shared" si="88"/>
        <v/>
      </c>
      <c r="DF63" s="357" t="str">
        <f t="shared" si="89"/>
        <v/>
      </c>
      <c r="DG63" s="357" t="str">
        <f t="shared" si="90"/>
        <v/>
      </c>
      <c r="DH63" s="357">
        <f t="shared" si="91"/>
        <v>0</v>
      </c>
      <c r="DI63" s="376" t="str">
        <f t="shared" si="92"/>
        <v/>
      </c>
      <c r="DJ63" s="376" t="str">
        <f t="shared" si="93"/>
        <v/>
      </c>
      <c r="DK63" s="376" t="str">
        <f t="shared" si="94"/>
        <v/>
      </c>
      <c r="DL63" s="376" t="str">
        <f t="shared" si="95"/>
        <v/>
      </c>
      <c r="DM63" s="376" t="str">
        <f t="shared" si="96"/>
        <v/>
      </c>
      <c r="DN63" s="376" t="str">
        <f t="shared" si="97"/>
        <v/>
      </c>
      <c r="DO63" s="361">
        <f t="shared" si="98"/>
        <v>0</v>
      </c>
      <c r="DP63" s="361">
        <f t="shared" si="99"/>
        <v>0</v>
      </c>
      <c r="DQ63" s="361">
        <f t="shared" si="100"/>
        <v>0</v>
      </c>
      <c r="DR63" s="361">
        <f t="shared" si="101"/>
        <v>0</v>
      </c>
      <c r="DS63" s="361">
        <f t="shared" si="102"/>
        <v>0</v>
      </c>
      <c r="DT63" s="377" t="str">
        <f t="shared" si="103"/>
        <v/>
      </c>
      <c r="DU63" s="480" t="str">
        <f>IF('Marks Entry'!BD65="","",'Marks Entry'!BD65)</f>
        <v/>
      </c>
      <c r="DV63" s="480" t="str">
        <f>IF('Marks Entry'!BE65="","",'Marks Entry'!BE65)</f>
        <v/>
      </c>
      <c r="DW63" s="480" t="str">
        <f>IF('Marks Entry'!BF65="","",'Marks Entry'!BF65)</f>
        <v/>
      </c>
      <c r="DX63" s="378" t="str">
        <f t="shared" si="104"/>
        <v/>
      </c>
      <c r="DY63" s="352" t="str">
        <f t="shared" si="105"/>
        <v/>
      </c>
      <c r="DZ63" s="379" t="str">
        <f t="shared" si="106"/>
        <v/>
      </c>
      <c r="EA63" s="352" t="str">
        <f t="shared" si="107"/>
        <v/>
      </c>
      <c r="EB63" s="379" t="str">
        <f t="shared" si="108"/>
        <v/>
      </c>
      <c r="EC63" s="352" t="str">
        <f t="shared" si="109"/>
        <v/>
      </c>
      <c r="ED63" s="352" t="str">
        <f t="shared" si="110"/>
        <v/>
      </c>
      <c r="EE63" s="352" t="str">
        <f t="shared" si="111"/>
        <v/>
      </c>
      <c r="EF63" s="380" t="str">
        <f t="shared" si="112"/>
        <v/>
      </c>
      <c r="EG63" s="379" t="str">
        <f t="shared" si="113"/>
        <v/>
      </c>
      <c r="EH63" s="352" t="str">
        <f t="shared" si="114"/>
        <v/>
      </c>
      <c r="EI63" s="352" t="str">
        <f t="shared" si="115"/>
        <v/>
      </c>
      <c r="EJ63" s="352" t="str">
        <f t="shared" si="116"/>
        <v/>
      </c>
      <c r="EK63" s="352" t="str">
        <f t="shared" si="117"/>
        <v/>
      </c>
      <c r="EL63" s="379" t="str">
        <f t="shared" si="118"/>
        <v/>
      </c>
      <c r="EM63" s="352" t="str">
        <f t="shared" si="119"/>
        <v/>
      </c>
      <c r="EN63" s="352" t="str">
        <f t="shared" si="120"/>
        <v/>
      </c>
      <c r="EO63" s="352" t="str">
        <f t="shared" si="121"/>
        <v/>
      </c>
      <c r="EP63" s="352" t="str">
        <f t="shared" si="122"/>
        <v/>
      </c>
      <c r="EQ63" s="379" t="str">
        <f t="shared" si="123"/>
        <v/>
      </c>
      <c r="ER63" s="352" t="str">
        <f t="shared" si="124"/>
        <v/>
      </c>
      <c r="ES63" s="352" t="str">
        <f t="shared" si="125"/>
        <v/>
      </c>
      <c r="ET63" s="352" t="str">
        <f t="shared" si="126"/>
        <v/>
      </c>
      <c r="EU63" s="352" t="str">
        <f t="shared" si="127"/>
        <v/>
      </c>
      <c r="EV63" s="379" t="str">
        <f t="shared" si="128"/>
        <v/>
      </c>
      <c r="EW63" s="379" t="str">
        <f t="shared" si="129"/>
        <v/>
      </c>
      <c r="EX63" s="381" t="str">
        <f>IF('Student DATA Entry'!I60="","",'Student DATA Entry'!I60)</f>
        <v/>
      </c>
      <c r="EY63" s="382" t="str">
        <f>IF('Student DATA Entry'!J60="","",'Student DATA Entry'!J60)</f>
        <v/>
      </c>
      <c r="EZ63" s="368" t="str">
        <f t="shared" si="130"/>
        <v xml:space="preserve">      </v>
      </c>
      <c r="FA63" s="368" t="str">
        <f t="shared" si="131"/>
        <v xml:space="preserve">      </v>
      </c>
      <c r="FB63" s="368" t="str">
        <f t="shared" si="132"/>
        <v xml:space="preserve">      </v>
      </c>
      <c r="FC63" s="368" t="str">
        <f t="shared" si="133"/>
        <v xml:space="preserve">              </v>
      </c>
      <c r="FD63" s="368" t="str">
        <f t="shared" si="134"/>
        <v xml:space="preserve"> </v>
      </c>
      <c r="FE63" s="479" t="str">
        <f t="shared" si="135"/>
        <v/>
      </c>
      <c r="FF63" s="384" t="str">
        <f t="shared" si="136"/>
        <v/>
      </c>
      <c r="FG63" s="481" t="str">
        <f t="shared" si="137"/>
        <v/>
      </c>
      <c r="FH63" s="386" t="str">
        <f t="shared" si="138"/>
        <v/>
      </c>
      <c r="FI63" s="364" t="str">
        <f t="shared" si="139"/>
        <v/>
      </c>
    </row>
    <row r="64" spans="1:166" s="140" customFormat="1" ht="15.6" customHeight="1">
      <c r="A64" s="369">
        <v>59</v>
      </c>
      <c r="B64" s="370" t="str">
        <f>IF('Marks Entry'!B66="","",VALUE('Marks Entry'!B66))</f>
        <v/>
      </c>
      <c r="C64" s="371" t="str">
        <f>IF('Marks Entry'!C66="","",'Marks Entry'!C66)</f>
        <v/>
      </c>
      <c r="D64" s="372" t="str">
        <f>IF('Marks Entry'!D66="","",'Marks Entry'!D66)</f>
        <v/>
      </c>
      <c r="E64" s="373" t="str">
        <f>IF('Marks Entry'!E66="","",'Marks Entry'!E66)</f>
        <v/>
      </c>
      <c r="F64" s="373" t="str">
        <f>IF('Marks Entry'!F66="","",'Marks Entry'!F66)</f>
        <v/>
      </c>
      <c r="G64" s="373" t="str">
        <f>IF('Marks Entry'!G66="","",'Marks Entry'!G66)</f>
        <v/>
      </c>
      <c r="H64" s="352" t="str">
        <f>IF('Marks Entry'!H66="","",'Marks Entry'!H66)</f>
        <v/>
      </c>
      <c r="I64" s="352" t="str">
        <f>IF('Marks Entry'!I66="","",'Marks Entry'!I66)</f>
        <v/>
      </c>
      <c r="J64" s="352" t="str">
        <f>IF('Marks Entry'!J66="","",'Marks Entry'!J66)</f>
        <v/>
      </c>
      <c r="K64" s="352" t="str">
        <f>IF('Marks Entry'!K66="","",'Marks Entry'!K66)</f>
        <v/>
      </c>
      <c r="L64" s="352" t="str">
        <f>IF('Marks Entry'!L66="","",'Marks Entry'!L66)</f>
        <v/>
      </c>
      <c r="M64" s="353" t="str">
        <f t="shared" si="27"/>
        <v/>
      </c>
      <c r="N64" s="374" t="str">
        <f t="shared" si="28"/>
        <v/>
      </c>
      <c r="O64" s="352" t="str">
        <f>IF('Marks Entry'!M66="","",'Marks Entry'!M66)</f>
        <v/>
      </c>
      <c r="P64" s="374" t="str">
        <f t="shared" si="29"/>
        <v/>
      </c>
      <c r="Q64" s="371" t="str">
        <f>IF(AND($B64="NSO",$E64="",O64=""),"",IF(AND('Marks Entry'!N66="AB"),"AB",IF(AND('Marks Entry'!N66="ML"),"RE",IF('Marks Entry'!N66="","",ROUNDUP('Marks Entry'!N66*30/100,0)))))</f>
        <v/>
      </c>
      <c r="R64" s="375" t="str">
        <f t="shared" si="30"/>
        <v/>
      </c>
      <c r="S64" s="357">
        <f t="shared" si="31"/>
        <v>0</v>
      </c>
      <c r="T64" s="357">
        <f t="shared" si="32"/>
        <v>0</v>
      </c>
      <c r="U64" s="358" t="str">
        <f t="shared" si="33"/>
        <v/>
      </c>
      <c r="V64" s="357" t="str">
        <f t="shared" si="34"/>
        <v/>
      </c>
      <c r="W64" s="357" t="str">
        <f t="shared" si="35"/>
        <v/>
      </c>
      <c r="X64" s="357" t="str">
        <f t="shared" si="36"/>
        <v/>
      </c>
      <c r="Y64" s="352" t="str">
        <f>IF('Marks Entry'!O66="","",'Marks Entry'!O66)</f>
        <v/>
      </c>
      <c r="Z64" s="352" t="str">
        <f>IF('Marks Entry'!P66="","",'Marks Entry'!P66)</f>
        <v/>
      </c>
      <c r="AA64" s="352" t="str">
        <f>IF('Marks Entry'!Q66="","",'Marks Entry'!Q66)</f>
        <v/>
      </c>
      <c r="AB64" s="353" t="str">
        <f t="shared" si="37"/>
        <v/>
      </c>
      <c r="AC64" s="374" t="str">
        <f t="shared" si="38"/>
        <v/>
      </c>
      <c r="AD64" s="352" t="str">
        <f>IF('Marks Entry'!R66="","",'Marks Entry'!R66)</f>
        <v/>
      </c>
      <c r="AE64" s="374" t="str">
        <f t="shared" si="39"/>
        <v/>
      </c>
      <c r="AF64" s="371" t="str">
        <f>IF(AND($B64="NSO",$E64=""),"",IF(AND('Marks Entry'!S66="AB"),"AB",IF(AND('Marks Entry'!S66="ML"),"RE",IF('Marks Entry'!S66="","",ROUNDUP('Marks Entry'!S66*30/100,0)))))</f>
        <v/>
      </c>
      <c r="AG64" s="375" t="str">
        <f t="shared" si="40"/>
        <v/>
      </c>
      <c r="AH64" s="357">
        <f t="shared" si="41"/>
        <v>0</v>
      </c>
      <c r="AI64" s="357">
        <f t="shared" si="42"/>
        <v>0</v>
      </c>
      <c r="AJ64" s="358" t="str">
        <f t="shared" si="43"/>
        <v/>
      </c>
      <c r="AK64" s="357" t="str">
        <f t="shared" si="44"/>
        <v/>
      </c>
      <c r="AL64" s="357" t="str">
        <f t="shared" si="45"/>
        <v/>
      </c>
      <c r="AM64" s="357" t="str">
        <f t="shared" si="46"/>
        <v/>
      </c>
      <c r="AN64" s="359" t="str">
        <f>IF('Marks Entry'!T66="","",'Marks Entry'!T66)</f>
        <v/>
      </c>
      <c r="AO64" s="352" t="str">
        <f>IF('Marks Entry'!V66="","",'Marks Entry'!V66)</f>
        <v/>
      </c>
      <c r="AP64" s="352" t="str">
        <f>IF('Marks Entry'!W66="","",'Marks Entry'!W66)</f>
        <v/>
      </c>
      <c r="AQ64" s="352" t="str">
        <f>IF('Marks Entry'!X66="","",'Marks Entry'!X66)</f>
        <v/>
      </c>
      <c r="AR64" s="353" t="str">
        <f t="shared" si="47"/>
        <v/>
      </c>
      <c r="AS64" s="374" t="str">
        <f t="shared" si="48"/>
        <v/>
      </c>
      <c r="AT64" s="352" t="str">
        <f>IF('Marks Entry'!Y66="","",'Marks Entry'!Y66)</f>
        <v/>
      </c>
      <c r="AU64" s="352" t="str">
        <f>IF('Marks Entry'!Z66="","",'Marks Entry'!Z66)</f>
        <v/>
      </c>
      <c r="AV64" s="352" t="str">
        <f t="shared" si="49"/>
        <v/>
      </c>
      <c r="AW64" s="374" t="str">
        <f t="shared" si="50"/>
        <v/>
      </c>
      <c r="AX64" s="371" t="str">
        <f>IF(AND($B64="NSO",$E64=""),"",IF(AND('Marks Entry'!AA66="AB",'Marks Entry'!AB66="AB"),"AB",IF(AND('Marks Entry'!AA66="ML",'Marks Entry'!AB66="ML"),"RE",IF('Marks Entry'!AA66="","",ROUNDUP(('Marks Entry'!AA66+'Marks Entry'!AB66)*30/100,0)))))</f>
        <v/>
      </c>
      <c r="AY64" s="375" t="str">
        <f t="shared" si="51"/>
        <v/>
      </c>
      <c r="AZ64" s="357">
        <f t="shared" si="52"/>
        <v>0</v>
      </c>
      <c r="BA64" s="357">
        <f t="shared" si="53"/>
        <v>0</v>
      </c>
      <c r="BB64" s="358" t="str">
        <f t="shared" si="54"/>
        <v/>
      </c>
      <c r="BC64" s="357" t="str">
        <f t="shared" si="55"/>
        <v/>
      </c>
      <c r="BD64" s="357" t="str">
        <f t="shared" si="56"/>
        <v/>
      </c>
      <c r="BE64" s="357" t="str">
        <f t="shared" si="57"/>
        <v/>
      </c>
      <c r="BF64" s="359" t="str">
        <f>IF('Marks Entry'!AC66="","",'Marks Entry'!AC66)</f>
        <v/>
      </c>
      <c r="BG64" s="352" t="str">
        <f>IF('Marks Entry'!AE66="","",'Marks Entry'!AE66)</f>
        <v/>
      </c>
      <c r="BH64" s="352" t="str">
        <f>IF('Marks Entry'!AF66="","",'Marks Entry'!AF66)</f>
        <v/>
      </c>
      <c r="BI64" s="352" t="str">
        <f>IF('Marks Entry'!AG66="","",'Marks Entry'!AG66)</f>
        <v/>
      </c>
      <c r="BJ64" s="353" t="str">
        <f t="shared" si="58"/>
        <v/>
      </c>
      <c r="BK64" s="374" t="str">
        <f t="shared" si="59"/>
        <v/>
      </c>
      <c r="BL64" s="352" t="str">
        <f>IF('Marks Entry'!AH66="","",'Marks Entry'!AH66)</f>
        <v/>
      </c>
      <c r="BM64" s="352" t="str">
        <f>IF('Marks Entry'!AI66="","",'Marks Entry'!AI66)</f>
        <v/>
      </c>
      <c r="BN64" s="352" t="str">
        <f t="shared" si="60"/>
        <v/>
      </c>
      <c r="BO64" s="374" t="str">
        <f t="shared" si="61"/>
        <v/>
      </c>
      <c r="BP64" s="371" t="str">
        <f>IF(AND($B64="NSO",$E64=""),"",IF(AND('Marks Entry'!AJ66="AB",'Marks Entry'!AK66="AB"),"AB",IF(AND('Marks Entry'!AJ66="ML",'Marks Entry'!AK66="ML"),"RE",IF('Marks Entry'!AJ66="","",ROUNDUP(('Marks Entry'!AJ66+'Marks Entry'!AK66)*30/100,0)))))</f>
        <v/>
      </c>
      <c r="BQ64" s="375" t="str">
        <f t="shared" si="62"/>
        <v/>
      </c>
      <c r="BR64" s="357">
        <f t="shared" si="63"/>
        <v>0</v>
      </c>
      <c r="BS64" s="357">
        <f t="shared" si="64"/>
        <v>0</v>
      </c>
      <c r="BT64" s="358" t="str">
        <f t="shared" si="65"/>
        <v/>
      </c>
      <c r="BU64" s="357" t="str">
        <f t="shared" si="66"/>
        <v/>
      </c>
      <c r="BV64" s="357" t="str">
        <f t="shared" si="67"/>
        <v/>
      </c>
      <c r="BW64" s="357" t="str">
        <f t="shared" si="68"/>
        <v/>
      </c>
      <c r="BX64" s="359" t="str">
        <f>IF('Marks Entry'!AL66="","",'Marks Entry'!AL66)</f>
        <v/>
      </c>
      <c r="BY64" s="352" t="str">
        <f>IF('Marks Entry'!AN66="","",'Marks Entry'!AN66)</f>
        <v/>
      </c>
      <c r="BZ64" s="352" t="str">
        <f>IF('Marks Entry'!AO66="","",'Marks Entry'!AO66)</f>
        <v/>
      </c>
      <c r="CA64" s="352" t="str">
        <f>IF('Marks Entry'!AP66="","",'Marks Entry'!AP66)</f>
        <v/>
      </c>
      <c r="CB64" s="353" t="str">
        <f t="shared" si="69"/>
        <v/>
      </c>
      <c r="CC64" s="374" t="str">
        <f t="shared" si="70"/>
        <v/>
      </c>
      <c r="CD64" s="352" t="str">
        <f>IF('Marks Entry'!AQ66="","",'Marks Entry'!AQ66)</f>
        <v/>
      </c>
      <c r="CE64" s="352" t="str">
        <f>IF('Marks Entry'!AR66="","",'Marks Entry'!AR66)</f>
        <v/>
      </c>
      <c r="CF64" s="352" t="str">
        <f t="shared" si="71"/>
        <v/>
      </c>
      <c r="CG64" s="374" t="str">
        <f t="shared" si="72"/>
        <v/>
      </c>
      <c r="CH64" s="371" t="str">
        <f>IF(AND($B64="NSO",$E64=""),"",IF(AND('Marks Entry'!AS66="AB",'Marks Entry'!AT66="AB"),"AB",IF(AND('Marks Entry'!AS66="ML",'Marks Entry'!AT66="ML"),"RE",IF('Marks Entry'!AS66="","",ROUNDUP(('Marks Entry'!AS66+'Marks Entry'!AT66)*30/100,0)))))</f>
        <v/>
      </c>
      <c r="CI64" s="375" t="str">
        <f t="shared" si="73"/>
        <v/>
      </c>
      <c r="CJ64" s="357">
        <f t="shared" si="74"/>
        <v>0</v>
      </c>
      <c r="CK64" s="357">
        <f t="shared" si="75"/>
        <v>0</v>
      </c>
      <c r="CL64" s="358" t="str">
        <f t="shared" si="76"/>
        <v/>
      </c>
      <c r="CM64" s="357" t="str">
        <f t="shared" si="77"/>
        <v/>
      </c>
      <c r="CN64" s="357" t="str">
        <f t="shared" si="78"/>
        <v/>
      </c>
      <c r="CO64" s="357" t="str">
        <f t="shared" si="79"/>
        <v/>
      </c>
      <c r="CP64" s="359" t="str">
        <f>IF('Marks Entry'!AU66="","",'Marks Entry'!AU66)</f>
        <v/>
      </c>
      <c r="CQ64" s="352" t="str">
        <f>IF('Marks Entry'!AW66="","",'Marks Entry'!AW66)</f>
        <v/>
      </c>
      <c r="CR64" s="352" t="str">
        <f>IF('Marks Entry'!AX66="","",'Marks Entry'!AX66)</f>
        <v/>
      </c>
      <c r="CS64" s="352" t="str">
        <f>IF('Marks Entry'!AY66="","",'Marks Entry'!AY66)</f>
        <v/>
      </c>
      <c r="CT64" s="353" t="str">
        <f t="shared" si="80"/>
        <v/>
      </c>
      <c r="CU64" s="374" t="str">
        <f t="shared" si="81"/>
        <v/>
      </c>
      <c r="CV64" s="352" t="str">
        <f>IF('Marks Entry'!AZ66="","",'Marks Entry'!AZ66)</f>
        <v/>
      </c>
      <c r="CW64" s="352" t="str">
        <f>IF('Marks Entry'!BA66="","",'Marks Entry'!BA66)</f>
        <v/>
      </c>
      <c r="CX64" s="352" t="str">
        <f t="shared" si="82"/>
        <v/>
      </c>
      <c r="CY64" s="374" t="str">
        <f t="shared" si="83"/>
        <v/>
      </c>
      <c r="CZ64" s="371" t="str">
        <f>IF(AND($B64="NSO",$E64=""),"",IF(AND('Marks Entry'!BB66="AB",'Marks Entry'!BC66="AB"),"AB",IF(AND('Marks Entry'!BB66="ML",'Marks Entry'!BC66="ML"),"RE",IF('Marks Entry'!BB66="","",ROUNDUP(('Marks Entry'!BB66+'Marks Entry'!BC66)*30/100,0)))))</f>
        <v/>
      </c>
      <c r="DA64" s="375" t="str">
        <f t="shared" si="84"/>
        <v/>
      </c>
      <c r="DB64" s="357">
        <f t="shared" si="85"/>
        <v>0</v>
      </c>
      <c r="DC64" s="357">
        <f t="shared" si="86"/>
        <v>0</v>
      </c>
      <c r="DD64" s="358" t="str">
        <f t="shared" si="87"/>
        <v/>
      </c>
      <c r="DE64" s="357" t="str">
        <f t="shared" si="88"/>
        <v/>
      </c>
      <c r="DF64" s="357" t="str">
        <f t="shared" si="89"/>
        <v/>
      </c>
      <c r="DG64" s="357" t="str">
        <f t="shared" si="90"/>
        <v/>
      </c>
      <c r="DH64" s="357">
        <f t="shared" si="91"/>
        <v>0</v>
      </c>
      <c r="DI64" s="376" t="str">
        <f t="shared" si="92"/>
        <v/>
      </c>
      <c r="DJ64" s="376" t="str">
        <f t="shared" si="93"/>
        <v/>
      </c>
      <c r="DK64" s="376" t="str">
        <f t="shared" si="94"/>
        <v/>
      </c>
      <c r="DL64" s="376" t="str">
        <f t="shared" si="95"/>
        <v/>
      </c>
      <c r="DM64" s="376" t="str">
        <f t="shared" si="96"/>
        <v/>
      </c>
      <c r="DN64" s="376" t="str">
        <f t="shared" si="97"/>
        <v/>
      </c>
      <c r="DO64" s="361">
        <f t="shared" si="98"/>
        <v>0</v>
      </c>
      <c r="DP64" s="361">
        <f t="shared" si="99"/>
        <v>0</v>
      </c>
      <c r="DQ64" s="361">
        <f t="shared" si="100"/>
        <v>0</v>
      </c>
      <c r="DR64" s="361">
        <f t="shared" si="101"/>
        <v>0</v>
      </c>
      <c r="DS64" s="361">
        <f t="shared" si="102"/>
        <v>0</v>
      </c>
      <c r="DT64" s="377" t="str">
        <f t="shared" si="103"/>
        <v/>
      </c>
      <c r="DU64" s="480" t="str">
        <f>IF('Marks Entry'!BD66="","",'Marks Entry'!BD66)</f>
        <v/>
      </c>
      <c r="DV64" s="480" t="str">
        <f>IF('Marks Entry'!BE66="","",'Marks Entry'!BE66)</f>
        <v/>
      </c>
      <c r="DW64" s="480" t="str">
        <f>IF('Marks Entry'!BF66="","",'Marks Entry'!BF66)</f>
        <v/>
      </c>
      <c r="DX64" s="378" t="str">
        <f t="shared" si="104"/>
        <v/>
      </c>
      <c r="DY64" s="352" t="str">
        <f t="shared" si="105"/>
        <v/>
      </c>
      <c r="DZ64" s="379" t="str">
        <f t="shared" si="106"/>
        <v/>
      </c>
      <c r="EA64" s="352" t="str">
        <f t="shared" si="107"/>
        <v/>
      </c>
      <c r="EB64" s="379" t="str">
        <f t="shared" si="108"/>
        <v/>
      </c>
      <c r="EC64" s="352" t="str">
        <f t="shared" si="109"/>
        <v/>
      </c>
      <c r="ED64" s="352" t="str">
        <f t="shared" si="110"/>
        <v/>
      </c>
      <c r="EE64" s="352" t="str">
        <f t="shared" si="111"/>
        <v/>
      </c>
      <c r="EF64" s="380" t="str">
        <f t="shared" si="112"/>
        <v/>
      </c>
      <c r="EG64" s="379" t="str">
        <f t="shared" si="113"/>
        <v/>
      </c>
      <c r="EH64" s="352" t="str">
        <f t="shared" si="114"/>
        <v/>
      </c>
      <c r="EI64" s="352" t="str">
        <f t="shared" si="115"/>
        <v/>
      </c>
      <c r="EJ64" s="352" t="str">
        <f t="shared" si="116"/>
        <v/>
      </c>
      <c r="EK64" s="352" t="str">
        <f t="shared" si="117"/>
        <v/>
      </c>
      <c r="EL64" s="379" t="str">
        <f t="shared" si="118"/>
        <v/>
      </c>
      <c r="EM64" s="352" t="str">
        <f t="shared" si="119"/>
        <v/>
      </c>
      <c r="EN64" s="352" t="str">
        <f t="shared" si="120"/>
        <v/>
      </c>
      <c r="EO64" s="352" t="str">
        <f t="shared" si="121"/>
        <v/>
      </c>
      <c r="EP64" s="352" t="str">
        <f t="shared" si="122"/>
        <v/>
      </c>
      <c r="EQ64" s="379" t="str">
        <f t="shared" si="123"/>
        <v/>
      </c>
      <c r="ER64" s="352" t="str">
        <f t="shared" si="124"/>
        <v/>
      </c>
      <c r="ES64" s="352" t="str">
        <f t="shared" si="125"/>
        <v/>
      </c>
      <c r="ET64" s="352" t="str">
        <f t="shared" si="126"/>
        <v/>
      </c>
      <c r="EU64" s="352" t="str">
        <f t="shared" si="127"/>
        <v/>
      </c>
      <c r="EV64" s="379" t="str">
        <f t="shared" si="128"/>
        <v/>
      </c>
      <c r="EW64" s="379" t="str">
        <f t="shared" si="129"/>
        <v/>
      </c>
      <c r="EX64" s="381" t="str">
        <f>IF('Student DATA Entry'!I61="","",'Student DATA Entry'!I61)</f>
        <v/>
      </c>
      <c r="EY64" s="382" t="str">
        <f>IF('Student DATA Entry'!J61="","",'Student DATA Entry'!J61)</f>
        <v/>
      </c>
      <c r="EZ64" s="368" t="str">
        <f t="shared" si="130"/>
        <v xml:space="preserve">      </v>
      </c>
      <c r="FA64" s="368" t="str">
        <f t="shared" si="131"/>
        <v xml:space="preserve">      </v>
      </c>
      <c r="FB64" s="368" t="str">
        <f t="shared" si="132"/>
        <v xml:space="preserve">      </v>
      </c>
      <c r="FC64" s="368" t="str">
        <f t="shared" si="133"/>
        <v xml:space="preserve">              </v>
      </c>
      <c r="FD64" s="368" t="str">
        <f t="shared" si="134"/>
        <v xml:space="preserve"> </v>
      </c>
      <c r="FE64" s="479" t="str">
        <f t="shared" si="135"/>
        <v/>
      </c>
      <c r="FF64" s="384" t="str">
        <f t="shared" si="136"/>
        <v/>
      </c>
      <c r="FG64" s="481" t="str">
        <f t="shared" si="137"/>
        <v/>
      </c>
      <c r="FH64" s="386" t="str">
        <f t="shared" si="138"/>
        <v/>
      </c>
      <c r="FI64" s="364" t="str">
        <f t="shared" si="139"/>
        <v/>
      </c>
    </row>
    <row r="65" spans="1:165" s="140" customFormat="1" ht="15.6" customHeight="1">
      <c r="A65" s="369">
        <v>60</v>
      </c>
      <c r="B65" s="370" t="str">
        <f>IF('Marks Entry'!B67="","",VALUE('Marks Entry'!B67))</f>
        <v/>
      </c>
      <c r="C65" s="371" t="str">
        <f>IF('Marks Entry'!C67="","",'Marks Entry'!C67)</f>
        <v/>
      </c>
      <c r="D65" s="372" t="str">
        <f>IF('Marks Entry'!D67="","",'Marks Entry'!D67)</f>
        <v/>
      </c>
      <c r="E65" s="373" t="str">
        <f>IF('Marks Entry'!E67="","",'Marks Entry'!E67)</f>
        <v/>
      </c>
      <c r="F65" s="373" t="str">
        <f>IF('Marks Entry'!F67="","",'Marks Entry'!F67)</f>
        <v/>
      </c>
      <c r="G65" s="373" t="str">
        <f>IF('Marks Entry'!G67="","",'Marks Entry'!G67)</f>
        <v/>
      </c>
      <c r="H65" s="352" t="str">
        <f>IF('Marks Entry'!H67="","",'Marks Entry'!H67)</f>
        <v/>
      </c>
      <c r="I65" s="352" t="str">
        <f>IF('Marks Entry'!I67="","",'Marks Entry'!I67)</f>
        <v/>
      </c>
      <c r="J65" s="352" t="str">
        <f>IF('Marks Entry'!J67="","",'Marks Entry'!J67)</f>
        <v/>
      </c>
      <c r="K65" s="352" t="str">
        <f>IF('Marks Entry'!K67="","",'Marks Entry'!K67)</f>
        <v/>
      </c>
      <c r="L65" s="352" t="str">
        <f>IF('Marks Entry'!L67="","",'Marks Entry'!L67)</f>
        <v/>
      </c>
      <c r="M65" s="353" t="str">
        <f t="shared" si="27"/>
        <v/>
      </c>
      <c r="N65" s="374" t="str">
        <f t="shared" si="28"/>
        <v/>
      </c>
      <c r="O65" s="352" t="str">
        <f>IF('Marks Entry'!M67="","",'Marks Entry'!M67)</f>
        <v/>
      </c>
      <c r="P65" s="374" t="str">
        <f t="shared" si="29"/>
        <v/>
      </c>
      <c r="Q65" s="371" t="str">
        <f>IF(AND($B65="NSO",$E65="",O65=""),"",IF(AND('Marks Entry'!N67="AB"),"AB",IF(AND('Marks Entry'!N67="ML"),"RE",IF('Marks Entry'!N67="","",ROUNDUP('Marks Entry'!N67*30/100,0)))))</f>
        <v/>
      </c>
      <c r="R65" s="375" t="str">
        <f t="shared" si="30"/>
        <v/>
      </c>
      <c r="S65" s="357">
        <f t="shared" si="31"/>
        <v>0</v>
      </c>
      <c r="T65" s="357">
        <f t="shared" si="32"/>
        <v>0</v>
      </c>
      <c r="U65" s="358" t="str">
        <f t="shared" si="33"/>
        <v/>
      </c>
      <c r="V65" s="357" t="str">
        <f t="shared" si="34"/>
        <v/>
      </c>
      <c r="W65" s="357" t="str">
        <f t="shared" si="35"/>
        <v/>
      </c>
      <c r="X65" s="357" t="str">
        <f t="shared" si="36"/>
        <v/>
      </c>
      <c r="Y65" s="352" t="str">
        <f>IF('Marks Entry'!O67="","",'Marks Entry'!O67)</f>
        <v/>
      </c>
      <c r="Z65" s="352" t="str">
        <f>IF('Marks Entry'!P67="","",'Marks Entry'!P67)</f>
        <v/>
      </c>
      <c r="AA65" s="352" t="str">
        <f>IF('Marks Entry'!Q67="","",'Marks Entry'!Q67)</f>
        <v/>
      </c>
      <c r="AB65" s="353" t="str">
        <f t="shared" si="37"/>
        <v/>
      </c>
      <c r="AC65" s="374" t="str">
        <f t="shared" si="38"/>
        <v/>
      </c>
      <c r="AD65" s="352" t="str">
        <f>IF('Marks Entry'!R67="","",'Marks Entry'!R67)</f>
        <v/>
      </c>
      <c r="AE65" s="374" t="str">
        <f t="shared" si="39"/>
        <v/>
      </c>
      <c r="AF65" s="371" t="str">
        <f>IF(AND($B65="NSO",$E65=""),"",IF(AND('Marks Entry'!S67="AB"),"AB",IF(AND('Marks Entry'!S67="ML"),"RE",IF('Marks Entry'!S67="","",ROUNDUP('Marks Entry'!S67*30/100,0)))))</f>
        <v/>
      </c>
      <c r="AG65" s="375" t="str">
        <f t="shared" si="40"/>
        <v/>
      </c>
      <c r="AH65" s="357">
        <f t="shared" si="41"/>
        <v>0</v>
      </c>
      <c r="AI65" s="357">
        <f t="shared" si="42"/>
        <v>0</v>
      </c>
      <c r="AJ65" s="358" t="str">
        <f t="shared" si="43"/>
        <v/>
      </c>
      <c r="AK65" s="357" t="str">
        <f t="shared" si="44"/>
        <v/>
      </c>
      <c r="AL65" s="357" t="str">
        <f t="shared" si="45"/>
        <v/>
      </c>
      <c r="AM65" s="357" t="str">
        <f t="shared" si="46"/>
        <v/>
      </c>
      <c r="AN65" s="359" t="str">
        <f>IF('Marks Entry'!T67="","",'Marks Entry'!T67)</f>
        <v/>
      </c>
      <c r="AO65" s="352" t="str">
        <f>IF('Marks Entry'!V67="","",'Marks Entry'!V67)</f>
        <v/>
      </c>
      <c r="AP65" s="352" t="str">
        <f>IF('Marks Entry'!W67="","",'Marks Entry'!W67)</f>
        <v/>
      </c>
      <c r="AQ65" s="352" t="str">
        <f>IF('Marks Entry'!X67="","",'Marks Entry'!X67)</f>
        <v/>
      </c>
      <c r="AR65" s="353" t="str">
        <f t="shared" si="47"/>
        <v/>
      </c>
      <c r="AS65" s="374" t="str">
        <f t="shared" si="48"/>
        <v/>
      </c>
      <c r="AT65" s="352" t="str">
        <f>IF('Marks Entry'!Y67="","",'Marks Entry'!Y67)</f>
        <v/>
      </c>
      <c r="AU65" s="352" t="str">
        <f>IF('Marks Entry'!Z67="","",'Marks Entry'!Z67)</f>
        <v/>
      </c>
      <c r="AV65" s="352" t="str">
        <f t="shared" si="49"/>
        <v/>
      </c>
      <c r="AW65" s="374" t="str">
        <f t="shared" si="50"/>
        <v/>
      </c>
      <c r="AX65" s="371" t="str">
        <f>IF(AND($B65="NSO",$E65=""),"",IF(AND('Marks Entry'!AA67="AB",'Marks Entry'!AB67="AB"),"AB",IF(AND('Marks Entry'!AA67="ML",'Marks Entry'!AB67="ML"),"RE",IF('Marks Entry'!AA67="","",ROUNDUP(('Marks Entry'!AA67+'Marks Entry'!AB67)*30/100,0)))))</f>
        <v/>
      </c>
      <c r="AY65" s="375" t="str">
        <f t="shared" si="51"/>
        <v/>
      </c>
      <c r="AZ65" s="357">
        <f t="shared" si="52"/>
        <v>0</v>
      </c>
      <c r="BA65" s="357">
        <f t="shared" si="53"/>
        <v>0</v>
      </c>
      <c r="BB65" s="358" t="str">
        <f t="shared" si="54"/>
        <v/>
      </c>
      <c r="BC65" s="357" t="str">
        <f t="shared" si="55"/>
        <v/>
      </c>
      <c r="BD65" s="357" t="str">
        <f t="shared" si="56"/>
        <v/>
      </c>
      <c r="BE65" s="357" t="str">
        <f t="shared" si="57"/>
        <v/>
      </c>
      <c r="BF65" s="359" t="str">
        <f>IF('Marks Entry'!AC67="","",'Marks Entry'!AC67)</f>
        <v/>
      </c>
      <c r="BG65" s="352" t="str">
        <f>IF('Marks Entry'!AE67="","",'Marks Entry'!AE67)</f>
        <v/>
      </c>
      <c r="BH65" s="352" t="str">
        <f>IF('Marks Entry'!AF67="","",'Marks Entry'!AF67)</f>
        <v/>
      </c>
      <c r="BI65" s="352" t="str">
        <f>IF('Marks Entry'!AG67="","",'Marks Entry'!AG67)</f>
        <v/>
      </c>
      <c r="BJ65" s="353" t="str">
        <f t="shared" si="58"/>
        <v/>
      </c>
      <c r="BK65" s="374" t="str">
        <f t="shared" si="59"/>
        <v/>
      </c>
      <c r="BL65" s="352" t="str">
        <f>IF('Marks Entry'!AH67="","",'Marks Entry'!AH67)</f>
        <v/>
      </c>
      <c r="BM65" s="352" t="str">
        <f>IF('Marks Entry'!AI67="","",'Marks Entry'!AI67)</f>
        <v/>
      </c>
      <c r="BN65" s="352" t="str">
        <f t="shared" si="60"/>
        <v/>
      </c>
      <c r="BO65" s="374" t="str">
        <f t="shared" si="61"/>
        <v/>
      </c>
      <c r="BP65" s="371" t="str">
        <f>IF(AND($B65="NSO",$E65=""),"",IF(AND('Marks Entry'!AJ67="AB",'Marks Entry'!AK67="AB"),"AB",IF(AND('Marks Entry'!AJ67="ML",'Marks Entry'!AK67="ML"),"RE",IF('Marks Entry'!AJ67="","",ROUNDUP(('Marks Entry'!AJ67+'Marks Entry'!AK67)*30/100,0)))))</f>
        <v/>
      </c>
      <c r="BQ65" s="375" t="str">
        <f t="shared" si="62"/>
        <v/>
      </c>
      <c r="BR65" s="357">
        <f t="shared" si="63"/>
        <v>0</v>
      </c>
      <c r="BS65" s="357">
        <f t="shared" si="64"/>
        <v>0</v>
      </c>
      <c r="BT65" s="358" t="str">
        <f t="shared" si="65"/>
        <v/>
      </c>
      <c r="BU65" s="357" t="str">
        <f t="shared" si="66"/>
        <v/>
      </c>
      <c r="BV65" s="357" t="str">
        <f t="shared" si="67"/>
        <v/>
      </c>
      <c r="BW65" s="357" t="str">
        <f t="shared" si="68"/>
        <v/>
      </c>
      <c r="BX65" s="359" t="str">
        <f>IF('Marks Entry'!AL67="","",'Marks Entry'!AL67)</f>
        <v/>
      </c>
      <c r="BY65" s="352" t="str">
        <f>IF('Marks Entry'!AN67="","",'Marks Entry'!AN67)</f>
        <v/>
      </c>
      <c r="BZ65" s="352" t="str">
        <f>IF('Marks Entry'!AO67="","",'Marks Entry'!AO67)</f>
        <v/>
      </c>
      <c r="CA65" s="352" t="str">
        <f>IF('Marks Entry'!AP67="","",'Marks Entry'!AP67)</f>
        <v/>
      </c>
      <c r="CB65" s="353" t="str">
        <f t="shared" si="69"/>
        <v/>
      </c>
      <c r="CC65" s="374" t="str">
        <f t="shared" si="70"/>
        <v/>
      </c>
      <c r="CD65" s="352" t="str">
        <f>IF('Marks Entry'!AQ67="","",'Marks Entry'!AQ67)</f>
        <v/>
      </c>
      <c r="CE65" s="352" t="str">
        <f>IF('Marks Entry'!AR67="","",'Marks Entry'!AR67)</f>
        <v/>
      </c>
      <c r="CF65" s="352" t="str">
        <f t="shared" si="71"/>
        <v/>
      </c>
      <c r="CG65" s="374" t="str">
        <f t="shared" si="72"/>
        <v/>
      </c>
      <c r="CH65" s="371" t="str">
        <f>IF(AND($B65="NSO",$E65=""),"",IF(AND('Marks Entry'!AS67="AB",'Marks Entry'!AT67="AB"),"AB",IF(AND('Marks Entry'!AS67="ML",'Marks Entry'!AT67="ML"),"RE",IF('Marks Entry'!AS67="","",ROUNDUP(('Marks Entry'!AS67+'Marks Entry'!AT67)*30/100,0)))))</f>
        <v/>
      </c>
      <c r="CI65" s="375" t="str">
        <f t="shared" si="73"/>
        <v/>
      </c>
      <c r="CJ65" s="357">
        <f t="shared" si="74"/>
        <v>0</v>
      </c>
      <c r="CK65" s="357">
        <f t="shared" si="75"/>
        <v>0</v>
      </c>
      <c r="CL65" s="358" t="str">
        <f t="shared" si="76"/>
        <v/>
      </c>
      <c r="CM65" s="357" t="str">
        <f t="shared" si="77"/>
        <v/>
      </c>
      <c r="CN65" s="357" t="str">
        <f t="shared" si="78"/>
        <v/>
      </c>
      <c r="CO65" s="357" t="str">
        <f t="shared" si="79"/>
        <v/>
      </c>
      <c r="CP65" s="359" t="str">
        <f>IF('Marks Entry'!AU67="","",'Marks Entry'!AU67)</f>
        <v/>
      </c>
      <c r="CQ65" s="352" t="str">
        <f>IF('Marks Entry'!AW67="","",'Marks Entry'!AW67)</f>
        <v/>
      </c>
      <c r="CR65" s="352" t="str">
        <f>IF('Marks Entry'!AX67="","",'Marks Entry'!AX67)</f>
        <v/>
      </c>
      <c r="CS65" s="352" t="str">
        <f>IF('Marks Entry'!AY67="","",'Marks Entry'!AY67)</f>
        <v/>
      </c>
      <c r="CT65" s="353" t="str">
        <f t="shared" si="80"/>
        <v/>
      </c>
      <c r="CU65" s="374" t="str">
        <f t="shared" si="81"/>
        <v/>
      </c>
      <c r="CV65" s="352" t="str">
        <f>IF('Marks Entry'!AZ67="","",'Marks Entry'!AZ67)</f>
        <v/>
      </c>
      <c r="CW65" s="352" t="str">
        <f>IF('Marks Entry'!BA67="","",'Marks Entry'!BA67)</f>
        <v/>
      </c>
      <c r="CX65" s="352" t="str">
        <f t="shared" si="82"/>
        <v/>
      </c>
      <c r="CY65" s="374" t="str">
        <f t="shared" si="83"/>
        <v/>
      </c>
      <c r="CZ65" s="371" t="str">
        <f>IF(AND($B65="NSO",$E65=""),"",IF(AND('Marks Entry'!BB67="AB",'Marks Entry'!BC67="AB"),"AB",IF(AND('Marks Entry'!BB67="ML",'Marks Entry'!BC67="ML"),"RE",IF('Marks Entry'!BB67="","",ROUNDUP(('Marks Entry'!BB67+'Marks Entry'!BC67)*30/100,0)))))</f>
        <v/>
      </c>
      <c r="DA65" s="375" t="str">
        <f t="shared" si="84"/>
        <v/>
      </c>
      <c r="DB65" s="357">
        <f t="shared" si="85"/>
        <v>0</v>
      </c>
      <c r="DC65" s="357">
        <f t="shared" si="86"/>
        <v>0</v>
      </c>
      <c r="DD65" s="358" t="str">
        <f t="shared" si="87"/>
        <v/>
      </c>
      <c r="DE65" s="357" t="str">
        <f t="shared" si="88"/>
        <v/>
      </c>
      <c r="DF65" s="357" t="str">
        <f t="shared" si="89"/>
        <v/>
      </c>
      <c r="DG65" s="357" t="str">
        <f t="shared" si="90"/>
        <v/>
      </c>
      <c r="DH65" s="357">
        <f t="shared" si="91"/>
        <v>0</v>
      </c>
      <c r="DI65" s="376" t="str">
        <f t="shared" si="92"/>
        <v/>
      </c>
      <c r="DJ65" s="376" t="str">
        <f t="shared" si="93"/>
        <v/>
      </c>
      <c r="DK65" s="376" t="str">
        <f t="shared" si="94"/>
        <v/>
      </c>
      <c r="DL65" s="376" t="str">
        <f t="shared" si="95"/>
        <v/>
      </c>
      <c r="DM65" s="376" t="str">
        <f t="shared" si="96"/>
        <v/>
      </c>
      <c r="DN65" s="376" t="str">
        <f t="shared" si="97"/>
        <v/>
      </c>
      <c r="DO65" s="361">
        <f t="shared" si="98"/>
        <v>0</v>
      </c>
      <c r="DP65" s="361">
        <f t="shared" si="99"/>
        <v>0</v>
      </c>
      <c r="DQ65" s="361">
        <f t="shared" si="100"/>
        <v>0</v>
      </c>
      <c r="DR65" s="361">
        <f t="shared" si="101"/>
        <v>0</v>
      </c>
      <c r="DS65" s="361">
        <f t="shared" si="102"/>
        <v>0</v>
      </c>
      <c r="DT65" s="377" t="str">
        <f t="shared" si="103"/>
        <v/>
      </c>
      <c r="DU65" s="480" t="str">
        <f>IF('Marks Entry'!BD67="","",'Marks Entry'!BD67)</f>
        <v/>
      </c>
      <c r="DV65" s="480" t="str">
        <f>IF('Marks Entry'!BE67="","",'Marks Entry'!BE67)</f>
        <v/>
      </c>
      <c r="DW65" s="480" t="str">
        <f>IF('Marks Entry'!BF67="","",'Marks Entry'!BF67)</f>
        <v/>
      </c>
      <c r="DX65" s="378" t="str">
        <f t="shared" si="104"/>
        <v/>
      </c>
      <c r="DY65" s="352" t="str">
        <f t="shared" si="105"/>
        <v/>
      </c>
      <c r="DZ65" s="379" t="str">
        <f t="shared" si="106"/>
        <v/>
      </c>
      <c r="EA65" s="352" t="str">
        <f t="shared" si="107"/>
        <v/>
      </c>
      <c r="EB65" s="379" t="str">
        <f t="shared" si="108"/>
        <v/>
      </c>
      <c r="EC65" s="352" t="str">
        <f t="shared" si="109"/>
        <v/>
      </c>
      <c r="ED65" s="352" t="str">
        <f t="shared" si="110"/>
        <v/>
      </c>
      <c r="EE65" s="352" t="str">
        <f t="shared" si="111"/>
        <v/>
      </c>
      <c r="EF65" s="380" t="str">
        <f t="shared" si="112"/>
        <v/>
      </c>
      <c r="EG65" s="379" t="str">
        <f t="shared" si="113"/>
        <v/>
      </c>
      <c r="EH65" s="352" t="str">
        <f t="shared" si="114"/>
        <v/>
      </c>
      <c r="EI65" s="352" t="str">
        <f t="shared" si="115"/>
        <v/>
      </c>
      <c r="EJ65" s="352" t="str">
        <f t="shared" si="116"/>
        <v/>
      </c>
      <c r="EK65" s="352" t="str">
        <f t="shared" si="117"/>
        <v/>
      </c>
      <c r="EL65" s="379" t="str">
        <f t="shared" si="118"/>
        <v/>
      </c>
      <c r="EM65" s="352" t="str">
        <f t="shared" si="119"/>
        <v/>
      </c>
      <c r="EN65" s="352" t="str">
        <f t="shared" si="120"/>
        <v/>
      </c>
      <c r="EO65" s="352" t="str">
        <f t="shared" si="121"/>
        <v/>
      </c>
      <c r="EP65" s="352" t="str">
        <f t="shared" si="122"/>
        <v/>
      </c>
      <c r="EQ65" s="379" t="str">
        <f t="shared" si="123"/>
        <v/>
      </c>
      <c r="ER65" s="352" t="str">
        <f t="shared" si="124"/>
        <v/>
      </c>
      <c r="ES65" s="352" t="str">
        <f t="shared" si="125"/>
        <v/>
      </c>
      <c r="ET65" s="352" t="str">
        <f t="shared" si="126"/>
        <v/>
      </c>
      <c r="EU65" s="352" t="str">
        <f t="shared" si="127"/>
        <v/>
      </c>
      <c r="EV65" s="379" t="str">
        <f t="shared" si="128"/>
        <v/>
      </c>
      <c r="EW65" s="379" t="str">
        <f t="shared" si="129"/>
        <v/>
      </c>
      <c r="EX65" s="381" t="str">
        <f>IF('Student DATA Entry'!I62="","",'Student DATA Entry'!I62)</f>
        <v/>
      </c>
      <c r="EY65" s="382" t="str">
        <f>IF('Student DATA Entry'!J62="","",'Student DATA Entry'!J62)</f>
        <v/>
      </c>
      <c r="EZ65" s="368" t="str">
        <f t="shared" si="130"/>
        <v xml:space="preserve">      </v>
      </c>
      <c r="FA65" s="368" t="str">
        <f t="shared" si="131"/>
        <v xml:space="preserve">      </v>
      </c>
      <c r="FB65" s="368" t="str">
        <f t="shared" si="132"/>
        <v xml:space="preserve">      </v>
      </c>
      <c r="FC65" s="368" t="str">
        <f t="shared" si="133"/>
        <v xml:space="preserve">              </v>
      </c>
      <c r="FD65" s="368" t="str">
        <f t="shared" si="134"/>
        <v xml:space="preserve"> </v>
      </c>
      <c r="FE65" s="479" t="str">
        <f t="shared" si="135"/>
        <v/>
      </c>
      <c r="FF65" s="384" t="str">
        <f t="shared" si="136"/>
        <v/>
      </c>
      <c r="FG65" s="481" t="str">
        <f t="shared" si="137"/>
        <v/>
      </c>
      <c r="FH65" s="386" t="str">
        <f t="shared" si="138"/>
        <v/>
      </c>
      <c r="FI65" s="364" t="str">
        <f t="shared" si="139"/>
        <v/>
      </c>
    </row>
    <row r="66" spans="1:165" s="140" customFormat="1" ht="15.6" customHeight="1">
      <c r="A66" s="369">
        <v>61</v>
      </c>
      <c r="B66" s="370" t="str">
        <f>IF('Marks Entry'!B68="","",VALUE('Marks Entry'!B68))</f>
        <v/>
      </c>
      <c r="C66" s="371" t="str">
        <f>IF('Marks Entry'!C68="","",'Marks Entry'!C68)</f>
        <v/>
      </c>
      <c r="D66" s="372" t="str">
        <f>IF('Marks Entry'!D68="","",'Marks Entry'!D68)</f>
        <v/>
      </c>
      <c r="E66" s="373" t="str">
        <f>IF('Marks Entry'!E68="","",'Marks Entry'!E68)</f>
        <v/>
      </c>
      <c r="F66" s="373" t="str">
        <f>IF('Marks Entry'!F68="","",'Marks Entry'!F68)</f>
        <v/>
      </c>
      <c r="G66" s="373" t="str">
        <f>IF('Marks Entry'!G68="","",'Marks Entry'!G68)</f>
        <v/>
      </c>
      <c r="H66" s="352" t="str">
        <f>IF('Marks Entry'!H68="","",'Marks Entry'!H68)</f>
        <v/>
      </c>
      <c r="I66" s="352" t="str">
        <f>IF('Marks Entry'!I68="","",'Marks Entry'!I68)</f>
        <v/>
      </c>
      <c r="J66" s="352" t="str">
        <f>IF('Marks Entry'!J68="","",'Marks Entry'!J68)</f>
        <v/>
      </c>
      <c r="K66" s="352" t="str">
        <f>IF('Marks Entry'!K68="","",'Marks Entry'!K68)</f>
        <v/>
      </c>
      <c r="L66" s="352" t="str">
        <f>IF('Marks Entry'!L68="","",'Marks Entry'!L68)</f>
        <v/>
      </c>
      <c r="M66" s="353" t="str">
        <f t="shared" si="27"/>
        <v/>
      </c>
      <c r="N66" s="374" t="str">
        <f t="shared" si="28"/>
        <v/>
      </c>
      <c r="O66" s="352" t="str">
        <f>IF('Marks Entry'!M68="","",'Marks Entry'!M68)</f>
        <v/>
      </c>
      <c r="P66" s="374" t="str">
        <f t="shared" si="29"/>
        <v/>
      </c>
      <c r="Q66" s="371" t="str">
        <f>IF(AND($B66="NSO",$E66="",O66=""),"",IF(AND('Marks Entry'!N68="AB"),"AB",IF(AND('Marks Entry'!N68="ML"),"RE",IF('Marks Entry'!N68="","",ROUNDUP('Marks Entry'!N68*30/100,0)))))</f>
        <v/>
      </c>
      <c r="R66" s="375" t="str">
        <f t="shared" si="30"/>
        <v/>
      </c>
      <c r="S66" s="357">
        <f t="shared" si="31"/>
        <v>0</v>
      </c>
      <c r="T66" s="357">
        <f t="shared" si="32"/>
        <v>0</v>
      </c>
      <c r="U66" s="358" t="str">
        <f t="shared" si="33"/>
        <v/>
      </c>
      <c r="V66" s="357" t="str">
        <f t="shared" si="34"/>
        <v/>
      </c>
      <c r="W66" s="357" t="str">
        <f t="shared" si="35"/>
        <v/>
      </c>
      <c r="X66" s="357" t="str">
        <f t="shared" si="36"/>
        <v/>
      </c>
      <c r="Y66" s="352" t="str">
        <f>IF('Marks Entry'!O68="","",'Marks Entry'!O68)</f>
        <v/>
      </c>
      <c r="Z66" s="352" t="str">
        <f>IF('Marks Entry'!P68="","",'Marks Entry'!P68)</f>
        <v/>
      </c>
      <c r="AA66" s="352" t="str">
        <f>IF('Marks Entry'!Q68="","",'Marks Entry'!Q68)</f>
        <v/>
      </c>
      <c r="AB66" s="353" t="str">
        <f t="shared" si="37"/>
        <v/>
      </c>
      <c r="AC66" s="374" t="str">
        <f t="shared" si="38"/>
        <v/>
      </c>
      <c r="AD66" s="352" t="str">
        <f>IF('Marks Entry'!R68="","",'Marks Entry'!R68)</f>
        <v/>
      </c>
      <c r="AE66" s="374" t="str">
        <f t="shared" si="39"/>
        <v/>
      </c>
      <c r="AF66" s="371" t="str">
        <f>IF(AND($B66="NSO",$E66=""),"",IF(AND('Marks Entry'!S68="AB"),"AB",IF(AND('Marks Entry'!S68="ML"),"RE",IF('Marks Entry'!S68="","",ROUNDUP('Marks Entry'!S68*30/100,0)))))</f>
        <v/>
      </c>
      <c r="AG66" s="375" t="str">
        <f t="shared" si="40"/>
        <v/>
      </c>
      <c r="AH66" s="357">
        <f t="shared" si="41"/>
        <v>0</v>
      </c>
      <c r="AI66" s="357">
        <f t="shared" si="42"/>
        <v>0</v>
      </c>
      <c r="AJ66" s="358" t="str">
        <f t="shared" si="43"/>
        <v/>
      </c>
      <c r="AK66" s="357" t="str">
        <f t="shared" si="44"/>
        <v/>
      </c>
      <c r="AL66" s="357" t="str">
        <f t="shared" si="45"/>
        <v/>
      </c>
      <c r="AM66" s="357" t="str">
        <f t="shared" si="46"/>
        <v/>
      </c>
      <c r="AN66" s="359" t="str">
        <f>IF('Marks Entry'!T68="","",'Marks Entry'!T68)</f>
        <v/>
      </c>
      <c r="AO66" s="352" t="str">
        <f>IF('Marks Entry'!V68="","",'Marks Entry'!V68)</f>
        <v/>
      </c>
      <c r="AP66" s="352" t="str">
        <f>IF('Marks Entry'!W68="","",'Marks Entry'!W68)</f>
        <v/>
      </c>
      <c r="AQ66" s="352" t="str">
        <f>IF('Marks Entry'!X68="","",'Marks Entry'!X68)</f>
        <v/>
      </c>
      <c r="AR66" s="353" t="str">
        <f t="shared" si="47"/>
        <v/>
      </c>
      <c r="AS66" s="374" t="str">
        <f t="shared" si="48"/>
        <v/>
      </c>
      <c r="AT66" s="352" t="str">
        <f>IF('Marks Entry'!Y68="","",'Marks Entry'!Y68)</f>
        <v/>
      </c>
      <c r="AU66" s="352" t="str">
        <f>IF('Marks Entry'!Z68="","",'Marks Entry'!Z68)</f>
        <v/>
      </c>
      <c r="AV66" s="352" t="str">
        <f t="shared" si="49"/>
        <v/>
      </c>
      <c r="AW66" s="374" t="str">
        <f t="shared" si="50"/>
        <v/>
      </c>
      <c r="AX66" s="371" t="str">
        <f>IF(AND($B66="NSO",$E66=""),"",IF(AND('Marks Entry'!AA68="AB",'Marks Entry'!AB68="AB"),"AB",IF(AND('Marks Entry'!AA68="ML",'Marks Entry'!AB68="ML"),"RE",IF('Marks Entry'!AA68="","",ROUNDUP(('Marks Entry'!AA68+'Marks Entry'!AB68)*30/100,0)))))</f>
        <v/>
      </c>
      <c r="AY66" s="375" t="str">
        <f t="shared" si="51"/>
        <v/>
      </c>
      <c r="AZ66" s="357">
        <f t="shared" si="52"/>
        <v>0</v>
      </c>
      <c r="BA66" s="357">
        <f t="shared" si="53"/>
        <v>0</v>
      </c>
      <c r="BB66" s="358" t="str">
        <f t="shared" si="54"/>
        <v/>
      </c>
      <c r="BC66" s="357" t="str">
        <f t="shared" si="55"/>
        <v/>
      </c>
      <c r="BD66" s="357" t="str">
        <f t="shared" si="56"/>
        <v/>
      </c>
      <c r="BE66" s="357" t="str">
        <f t="shared" si="57"/>
        <v/>
      </c>
      <c r="BF66" s="359" t="str">
        <f>IF('Marks Entry'!AC68="","",'Marks Entry'!AC68)</f>
        <v/>
      </c>
      <c r="BG66" s="352" t="str">
        <f>IF('Marks Entry'!AE68="","",'Marks Entry'!AE68)</f>
        <v/>
      </c>
      <c r="BH66" s="352" t="str">
        <f>IF('Marks Entry'!AF68="","",'Marks Entry'!AF68)</f>
        <v/>
      </c>
      <c r="BI66" s="352" t="str">
        <f>IF('Marks Entry'!AG68="","",'Marks Entry'!AG68)</f>
        <v/>
      </c>
      <c r="BJ66" s="353" t="str">
        <f t="shared" si="58"/>
        <v/>
      </c>
      <c r="BK66" s="374" t="str">
        <f t="shared" si="59"/>
        <v/>
      </c>
      <c r="BL66" s="352" t="str">
        <f>IF('Marks Entry'!AH68="","",'Marks Entry'!AH68)</f>
        <v/>
      </c>
      <c r="BM66" s="352" t="str">
        <f>IF('Marks Entry'!AI68="","",'Marks Entry'!AI68)</f>
        <v/>
      </c>
      <c r="BN66" s="352" t="str">
        <f t="shared" si="60"/>
        <v/>
      </c>
      <c r="BO66" s="374" t="str">
        <f t="shared" si="61"/>
        <v/>
      </c>
      <c r="BP66" s="371" t="str">
        <f>IF(AND($B66="NSO",$E66=""),"",IF(AND('Marks Entry'!AJ68="AB",'Marks Entry'!AK68="AB"),"AB",IF(AND('Marks Entry'!AJ68="ML",'Marks Entry'!AK68="ML"),"RE",IF('Marks Entry'!AJ68="","",ROUNDUP(('Marks Entry'!AJ68+'Marks Entry'!AK68)*30/100,0)))))</f>
        <v/>
      </c>
      <c r="BQ66" s="375" t="str">
        <f t="shared" si="62"/>
        <v/>
      </c>
      <c r="BR66" s="357">
        <f t="shared" si="63"/>
        <v>0</v>
      </c>
      <c r="BS66" s="357">
        <f t="shared" si="64"/>
        <v>0</v>
      </c>
      <c r="BT66" s="358" t="str">
        <f t="shared" si="65"/>
        <v/>
      </c>
      <c r="BU66" s="357" t="str">
        <f t="shared" si="66"/>
        <v/>
      </c>
      <c r="BV66" s="357" t="str">
        <f t="shared" si="67"/>
        <v/>
      </c>
      <c r="BW66" s="357" t="str">
        <f t="shared" si="68"/>
        <v/>
      </c>
      <c r="BX66" s="359" t="str">
        <f>IF('Marks Entry'!AL68="","",'Marks Entry'!AL68)</f>
        <v/>
      </c>
      <c r="BY66" s="352" t="str">
        <f>IF('Marks Entry'!AN68="","",'Marks Entry'!AN68)</f>
        <v/>
      </c>
      <c r="BZ66" s="352" t="str">
        <f>IF('Marks Entry'!AO68="","",'Marks Entry'!AO68)</f>
        <v/>
      </c>
      <c r="CA66" s="352" t="str">
        <f>IF('Marks Entry'!AP68="","",'Marks Entry'!AP68)</f>
        <v/>
      </c>
      <c r="CB66" s="353" t="str">
        <f t="shared" si="69"/>
        <v/>
      </c>
      <c r="CC66" s="374" t="str">
        <f t="shared" si="70"/>
        <v/>
      </c>
      <c r="CD66" s="352" t="str">
        <f>IF('Marks Entry'!AQ68="","",'Marks Entry'!AQ68)</f>
        <v/>
      </c>
      <c r="CE66" s="352" t="str">
        <f>IF('Marks Entry'!AR68="","",'Marks Entry'!AR68)</f>
        <v/>
      </c>
      <c r="CF66" s="352" t="str">
        <f t="shared" si="71"/>
        <v/>
      </c>
      <c r="CG66" s="374" t="str">
        <f t="shared" si="72"/>
        <v/>
      </c>
      <c r="CH66" s="371" t="str">
        <f>IF(AND($B66="NSO",$E66=""),"",IF(AND('Marks Entry'!AS68="AB",'Marks Entry'!AT68="AB"),"AB",IF(AND('Marks Entry'!AS68="ML",'Marks Entry'!AT68="ML"),"RE",IF('Marks Entry'!AS68="","",ROUNDUP(('Marks Entry'!AS68+'Marks Entry'!AT68)*30/100,0)))))</f>
        <v/>
      </c>
      <c r="CI66" s="375" t="str">
        <f t="shared" si="73"/>
        <v/>
      </c>
      <c r="CJ66" s="357">
        <f t="shared" si="74"/>
        <v>0</v>
      </c>
      <c r="CK66" s="357">
        <f t="shared" si="75"/>
        <v>0</v>
      </c>
      <c r="CL66" s="358" t="str">
        <f t="shared" si="76"/>
        <v/>
      </c>
      <c r="CM66" s="357" t="str">
        <f t="shared" si="77"/>
        <v/>
      </c>
      <c r="CN66" s="357" t="str">
        <f t="shared" si="78"/>
        <v/>
      </c>
      <c r="CO66" s="357" t="str">
        <f t="shared" si="79"/>
        <v/>
      </c>
      <c r="CP66" s="359" t="str">
        <f>IF('Marks Entry'!AU68="","",'Marks Entry'!AU68)</f>
        <v/>
      </c>
      <c r="CQ66" s="352" t="str">
        <f>IF('Marks Entry'!AW68="","",'Marks Entry'!AW68)</f>
        <v/>
      </c>
      <c r="CR66" s="352" t="str">
        <f>IF('Marks Entry'!AX68="","",'Marks Entry'!AX68)</f>
        <v/>
      </c>
      <c r="CS66" s="352" t="str">
        <f>IF('Marks Entry'!AY68="","",'Marks Entry'!AY68)</f>
        <v/>
      </c>
      <c r="CT66" s="353" t="str">
        <f t="shared" si="80"/>
        <v/>
      </c>
      <c r="CU66" s="374" t="str">
        <f t="shared" si="81"/>
        <v/>
      </c>
      <c r="CV66" s="352" t="str">
        <f>IF('Marks Entry'!AZ68="","",'Marks Entry'!AZ68)</f>
        <v/>
      </c>
      <c r="CW66" s="352" t="str">
        <f>IF('Marks Entry'!BA68="","",'Marks Entry'!BA68)</f>
        <v/>
      </c>
      <c r="CX66" s="352" t="str">
        <f t="shared" si="82"/>
        <v/>
      </c>
      <c r="CY66" s="374" t="str">
        <f t="shared" si="83"/>
        <v/>
      </c>
      <c r="CZ66" s="371" t="str">
        <f>IF(AND($B66="NSO",$E66=""),"",IF(AND('Marks Entry'!BB68="AB",'Marks Entry'!BC68="AB"),"AB",IF(AND('Marks Entry'!BB68="ML",'Marks Entry'!BC68="ML"),"RE",IF('Marks Entry'!BB68="","",ROUNDUP(('Marks Entry'!BB68+'Marks Entry'!BC68)*30/100,0)))))</f>
        <v/>
      </c>
      <c r="DA66" s="375" t="str">
        <f t="shared" si="84"/>
        <v/>
      </c>
      <c r="DB66" s="357">
        <f t="shared" si="85"/>
        <v>0</v>
      </c>
      <c r="DC66" s="357">
        <f t="shared" si="86"/>
        <v>0</v>
      </c>
      <c r="DD66" s="358" t="str">
        <f t="shared" si="87"/>
        <v/>
      </c>
      <c r="DE66" s="357" t="str">
        <f t="shared" si="88"/>
        <v/>
      </c>
      <c r="DF66" s="357" t="str">
        <f t="shared" si="89"/>
        <v/>
      </c>
      <c r="DG66" s="357" t="str">
        <f t="shared" si="90"/>
        <v/>
      </c>
      <c r="DH66" s="357">
        <f t="shared" si="91"/>
        <v>0</v>
      </c>
      <c r="DI66" s="376" t="str">
        <f t="shared" si="92"/>
        <v/>
      </c>
      <c r="DJ66" s="376" t="str">
        <f t="shared" si="93"/>
        <v/>
      </c>
      <c r="DK66" s="376" t="str">
        <f t="shared" si="94"/>
        <v/>
      </c>
      <c r="DL66" s="376" t="str">
        <f t="shared" si="95"/>
        <v/>
      </c>
      <c r="DM66" s="376" t="str">
        <f t="shared" si="96"/>
        <v/>
      </c>
      <c r="DN66" s="376" t="str">
        <f t="shared" si="97"/>
        <v/>
      </c>
      <c r="DO66" s="361">
        <f t="shared" si="98"/>
        <v>0</v>
      </c>
      <c r="DP66" s="361">
        <f t="shared" si="99"/>
        <v>0</v>
      </c>
      <c r="DQ66" s="361">
        <f t="shared" si="100"/>
        <v>0</v>
      </c>
      <c r="DR66" s="361">
        <f t="shared" si="101"/>
        <v>0</v>
      </c>
      <c r="DS66" s="361">
        <f t="shared" si="102"/>
        <v>0</v>
      </c>
      <c r="DT66" s="377" t="str">
        <f t="shared" si="103"/>
        <v/>
      </c>
      <c r="DU66" s="480" t="str">
        <f>IF('Marks Entry'!BD68="","",'Marks Entry'!BD68)</f>
        <v/>
      </c>
      <c r="DV66" s="480" t="str">
        <f>IF('Marks Entry'!BE68="","",'Marks Entry'!BE68)</f>
        <v/>
      </c>
      <c r="DW66" s="480" t="str">
        <f>IF('Marks Entry'!BF68="","",'Marks Entry'!BF68)</f>
        <v/>
      </c>
      <c r="DX66" s="378" t="str">
        <f t="shared" si="104"/>
        <v/>
      </c>
      <c r="DY66" s="352" t="str">
        <f t="shared" si="105"/>
        <v/>
      </c>
      <c r="DZ66" s="379" t="str">
        <f t="shared" si="106"/>
        <v/>
      </c>
      <c r="EA66" s="352" t="str">
        <f t="shared" si="107"/>
        <v/>
      </c>
      <c r="EB66" s="379" t="str">
        <f t="shared" si="108"/>
        <v/>
      </c>
      <c r="EC66" s="352" t="str">
        <f t="shared" si="109"/>
        <v/>
      </c>
      <c r="ED66" s="352" t="str">
        <f t="shared" si="110"/>
        <v/>
      </c>
      <c r="EE66" s="352" t="str">
        <f t="shared" si="111"/>
        <v/>
      </c>
      <c r="EF66" s="380" t="str">
        <f t="shared" si="112"/>
        <v/>
      </c>
      <c r="EG66" s="379" t="str">
        <f t="shared" si="113"/>
        <v/>
      </c>
      <c r="EH66" s="352" t="str">
        <f t="shared" si="114"/>
        <v/>
      </c>
      <c r="EI66" s="352" t="str">
        <f t="shared" si="115"/>
        <v/>
      </c>
      <c r="EJ66" s="352" t="str">
        <f t="shared" si="116"/>
        <v/>
      </c>
      <c r="EK66" s="352" t="str">
        <f t="shared" si="117"/>
        <v/>
      </c>
      <c r="EL66" s="379" t="str">
        <f t="shared" si="118"/>
        <v/>
      </c>
      <c r="EM66" s="352" t="str">
        <f t="shared" si="119"/>
        <v/>
      </c>
      <c r="EN66" s="352" t="str">
        <f t="shared" si="120"/>
        <v/>
      </c>
      <c r="EO66" s="352" t="str">
        <f t="shared" si="121"/>
        <v/>
      </c>
      <c r="EP66" s="352" t="str">
        <f t="shared" si="122"/>
        <v/>
      </c>
      <c r="EQ66" s="379" t="str">
        <f t="shared" si="123"/>
        <v/>
      </c>
      <c r="ER66" s="352" t="str">
        <f t="shared" si="124"/>
        <v/>
      </c>
      <c r="ES66" s="352" t="str">
        <f t="shared" si="125"/>
        <v/>
      </c>
      <c r="ET66" s="352" t="str">
        <f t="shared" si="126"/>
        <v/>
      </c>
      <c r="EU66" s="352" t="str">
        <f t="shared" si="127"/>
        <v/>
      </c>
      <c r="EV66" s="379" t="str">
        <f t="shared" si="128"/>
        <v/>
      </c>
      <c r="EW66" s="379" t="str">
        <f t="shared" si="129"/>
        <v/>
      </c>
      <c r="EX66" s="381" t="str">
        <f>IF('Student DATA Entry'!I63="","",'Student DATA Entry'!I63)</f>
        <v/>
      </c>
      <c r="EY66" s="382" t="str">
        <f>IF('Student DATA Entry'!J63="","",'Student DATA Entry'!J63)</f>
        <v/>
      </c>
      <c r="EZ66" s="368" t="str">
        <f t="shared" si="130"/>
        <v xml:space="preserve">      </v>
      </c>
      <c r="FA66" s="368" t="str">
        <f t="shared" si="131"/>
        <v xml:space="preserve">      </v>
      </c>
      <c r="FB66" s="368" t="str">
        <f t="shared" si="132"/>
        <v xml:space="preserve">      </v>
      </c>
      <c r="FC66" s="368" t="str">
        <f t="shared" si="133"/>
        <v xml:space="preserve">              </v>
      </c>
      <c r="FD66" s="368" t="str">
        <f t="shared" si="134"/>
        <v xml:space="preserve"> </v>
      </c>
      <c r="FE66" s="479" t="str">
        <f t="shared" si="135"/>
        <v/>
      </c>
      <c r="FF66" s="384" t="str">
        <f t="shared" si="136"/>
        <v/>
      </c>
      <c r="FG66" s="481" t="str">
        <f t="shared" si="137"/>
        <v/>
      </c>
      <c r="FH66" s="386" t="str">
        <f t="shared" si="138"/>
        <v/>
      </c>
      <c r="FI66" s="364" t="str">
        <f t="shared" si="139"/>
        <v/>
      </c>
    </row>
    <row r="67" spans="1:165" s="140" customFormat="1" ht="15.6" customHeight="1">
      <c r="A67" s="369">
        <v>62</v>
      </c>
      <c r="B67" s="370" t="str">
        <f>IF('Marks Entry'!B69="","",VALUE('Marks Entry'!B69))</f>
        <v/>
      </c>
      <c r="C67" s="371" t="str">
        <f>IF('Marks Entry'!C69="","",'Marks Entry'!C69)</f>
        <v/>
      </c>
      <c r="D67" s="372" t="str">
        <f>IF('Marks Entry'!D69="","",'Marks Entry'!D69)</f>
        <v/>
      </c>
      <c r="E67" s="373" t="str">
        <f>IF('Marks Entry'!E69="","",'Marks Entry'!E69)</f>
        <v/>
      </c>
      <c r="F67" s="373" t="str">
        <f>IF('Marks Entry'!F69="","",'Marks Entry'!F69)</f>
        <v/>
      </c>
      <c r="G67" s="373" t="str">
        <f>IF('Marks Entry'!G69="","",'Marks Entry'!G69)</f>
        <v/>
      </c>
      <c r="H67" s="352" t="str">
        <f>IF('Marks Entry'!H69="","",'Marks Entry'!H69)</f>
        <v/>
      </c>
      <c r="I67" s="352" t="str">
        <f>IF('Marks Entry'!I69="","",'Marks Entry'!I69)</f>
        <v/>
      </c>
      <c r="J67" s="352" t="str">
        <f>IF('Marks Entry'!J69="","",'Marks Entry'!J69)</f>
        <v/>
      </c>
      <c r="K67" s="352" t="str">
        <f>IF('Marks Entry'!K69="","",'Marks Entry'!K69)</f>
        <v/>
      </c>
      <c r="L67" s="352" t="str">
        <f>IF('Marks Entry'!L69="","",'Marks Entry'!L69)</f>
        <v/>
      </c>
      <c r="M67" s="353" t="str">
        <f t="shared" si="27"/>
        <v/>
      </c>
      <c r="N67" s="374" t="str">
        <f t="shared" si="28"/>
        <v/>
      </c>
      <c r="O67" s="352" t="str">
        <f>IF('Marks Entry'!M69="","",'Marks Entry'!M69)</f>
        <v/>
      </c>
      <c r="P67" s="374" t="str">
        <f t="shared" si="29"/>
        <v/>
      </c>
      <c r="Q67" s="371" t="str">
        <f>IF(AND($B67="NSO",$E67="",O67=""),"",IF(AND('Marks Entry'!N69="AB"),"AB",IF(AND('Marks Entry'!N69="ML"),"RE",IF('Marks Entry'!N69="","",ROUNDUP('Marks Entry'!N69*30/100,0)))))</f>
        <v/>
      </c>
      <c r="R67" s="375" t="str">
        <f t="shared" si="30"/>
        <v/>
      </c>
      <c r="S67" s="357">
        <f t="shared" si="31"/>
        <v>0</v>
      </c>
      <c r="T67" s="357">
        <f t="shared" si="32"/>
        <v>0</v>
      </c>
      <c r="U67" s="358" t="str">
        <f t="shared" si="33"/>
        <v/>
      </c>
      <c r="V67" s="357" t="str">
        <f t="shared" si="34"/>
        <v/>
      </c>
      <c r="W67" s="357" t="str">
        <f t="shared" si="35"/>
        <v/>
      </c>
      <c r="X67" s="357" t="str">
        <f t="shared" si="36"/>
        <v/>
      </c>
      <c r="Y67" s="352" t="str">
        <f>IF('Marks Entry'!O69="","",'Marks Entry'!O69)</f>
        <v/>
      </c>
      <c r="Z67" s="352" t="str">
        <f>IF('Marks Entry'!P69="","",'Marks Entry'!P69)</f>
        <v/>
      </c>
      <c r="AA67" s="352" t="str">
        <f>IF('Marks Entry'!Q69="","",'Marks Entry'!Q69)</f>
        <v/>
      </c>
      <c r="AB67" s="353" t="str">
        <f t="shared" si="37"/>
        <v/>
      </c>
      <c r="AC67" s="374" t="str">
        <f t="shared" si="38"/>
        <v/>
      </c>
      <c r="AD67" s="352" t="str">
        <f>IF('Marks Entry'!R69="","",'Marks Entry'!R69)</f>
        <v/>
      </c>
      <c r="AE67" s="374" t="str">
        <f t="shared" si="39"/>
        <v/>
      </c>
      <c r="AF67" s="371" t="str">
        <f>IF(AND($B67="NSO",$E67=""),"",IF(AND('Marks Entry'!S69="AB"),"AB",IF(AND('Marks Entry'!S69="ML"),"RE",IF('Marks Entry'!S69="","",ROUNDUP('Marks Entry'!S69*30/100,0)))))</f>
        <v/>
      </c>
      <c r="AG67" s="375" t="str">
        <f t="shared" si="40"/>
        <v/>
      </c>
      <c r="AH67" s="357">
        <f t="shared" si="41"/>
        <v>0</v>
      </c>
      <c r="AI67" s="357">
        <f t="shared" si="42"/>
        <v>0</v>
      </c>
      <c r="AJ67" s="358" t="str">
        <f t="shared" si="43"/>
        <v/>
      </c>
      <c r="AK67" s="357" t="str">
        <f t="shared" si="44"/>
        <v/>
      </c>
      <c r="AL67" s="357" t="str">
        <f t="shared" si="45"/>
        <v/>
      </c>
      <c r="AM67" s="357" t="str">
        <f t="shared" si="46"/>
        <v/>
      </c>
      <c r="AN67" s="359" t="str">
        <f>IF('Marks Entry'!T69="","",'Marks Entry'!T69)</f>
        <v/>
      </c>
      <c r="AO67" s="352" t="str">
        <f>IF('Marks Entry'!V69="","",'Marks Entry'!V69)</f>
        <v/>
      </c>
      <c r="AP67" s="352" t="str">
        <f>IF('Marks Entry'!W69="","",'Marks Entry'!W69)</f>
        <v/>
      </c>
      <c r="AQ67" s="352" t="str">
        <f>IF('Marks Entry'!X69="","",'Marks Entry'!X69)</f>
        <v/>
      </c>
      <c r="AR67" s="353" t="str">
        <f t="shared" si="47"/>
        <v/>
      </c>
      <c r="AS67" s="374" t="str">
        <f t="shared" si="48"/>
        <v/>
      </c>
      <c r="AT67" s="352" t="str">
        <f>IF('Marks Entry'!Y69="","",'Marks Entry'!Y69)</f>
        <v/>
      </c>
      <c r="AU67" s="352" t="str">
        <f>IF('Marks Entry'!Z69="","",'Marks Entry'!Z69)</f>
        <v/>
      </c>
      <c r="AV67" s="352" t="str">
        <f t="shared" si="49"/>
        <v/>
      </c>
      <c r="AW67" s="374" t="str">
        <f t="shared" si="50"/>
        <v/>
      </c>
      <c r="AX67" s="371" t="str">
        <f>IF(AND($B67="NSO",$E67=""),"",IF(AND('Marks Entry'!AA69="AB",'Marks Entry'!AB69="AB"),"AB",IF(AND('Marks Entry'!AA69="ML",'Marks Entry'!AB69="ML"),"RE",IF('Marks Entry'!AA69="","",ROUNDUP(('Marks Entry'!AA69+'Marks Entry'!AB69)*30/100,0)))))</f>
        <v/>
      </c>
      <c r="AY67" s="375" t="str">
        <f t="shared" si="51"/>
        <v/>
      </c>
      <c r="AZ67" s="357">
        <f t="shared" si="52"/>
        <v>0</v>
      </c>
      <c r="BA67" s="357">
        <f t="shared" si="53"/>
        <v>0</v>
      </c>
      <c r="BB67" s="358" t="str">
        <f t="shared" si="54"/>
        <v/>
      </c>
      <c r="BC67" s="357" t="str">
        <f t="shared" si="55"/>
        <v/>
      </c>
      <c r="BD67" s="357" t="str">
        <f t="shared" si="56"/>
        <v/>
      </c>
      <c r="BE67" s="357" t="str">
        <f t="shared" si="57"/>
        <v/>
      </c>
      <c r="BF67" s="359" t="str">
        <f>IF('Marks Entry'!AC69="","",'Marks Entry'!AC69)</f>
        <v/>
      </c>
      <c r="BG67" s="352" t="str">
        <f>IF('Marks Entry'!AE69="","",'Marks Entry'!AE69)</f>
        <v/>
      </c>
      <c r="BH67" s="352" t="str">
        <f>IF('Marks Entry'!AF69="","",'Marks Entry'!AF69)</f>
        <v/>
      </c>
      <c r="BI67" s="352" t="str">
        <f>IF('Marks Entry'!AG69="","",'Marks Entry'!AG69)</f>
        <v/>
      </c>
      <c r="BJ67" s="353" t="str">
        <f t="shared" si="58"/>
        <v/>
      </c>
      <c r="BK67" s="374" t="str">
        <f t="shared" si="59"/>
        <v/>
      </c>
      <c r="BL67" s="352" t="str">
        <f>IF('Marks Entry'!AH69="","",'Marks Entry'!AH69)</f>
        <v/>
      </c>
      <c r="BM67" s="352" t="str">
        <f>IF('Marks Entry'!AI69="","",'Marks Entry'!AI69)</f>
        <v/>
      </c>
      <c r="BN67" s="352" t="str">
        <f t="shared" si="60"/>
        <v/>
      </c>
      <c r="BO67" s="374" t="str">
        <f t="shared" si="61"/>
        <v/>
      </c>
      <c r="BP67" s="371" t="str">
        <f>IF(AND($B67="NSO",$E67=""),"",IF(AND('Marks Entry'!AJ69="AB",'Marks Entry'!AK69="AB"),"AB",IF(AND('Marks Entry'!AJ69="ML",'Marks Entry'!AK69="ML"),"RE",IF('Marks Entry'!AJ69="","",ROUNDUP(('Marks Entry'!AJ69+'Marks Entry'!AK69)*30/100,0)))))</f>
        <v/>
      </c>
      <c r="BQ67" s="375" t="str">
        <f t="shared" si="62"/>
        <v/>
      </c>
      <c r="BR67" s="357">
        <f t="shared" si="63"/>
        <v>0</v>
      </c>
      <c r="BS67" s="357">
        <f t="shared" si="64"/>
        <v>0</v>
      </c>
      <c r="BT67" s="358" t="str">
        <f t="shared" si="65"/>
        <v/>
      </c>
      <c r="BU67" s="357" t="str">
        <f t="shared" si="66"/>
        <v/>
      </c>
      <c r="BV67" s="357" t="str">
        <f t="shared" si="67"/>
        <v/>
      </c>
      <c r="BW67" s="357" t="str">
        <f t="shared" si="68"/>
        <v/>
      </c>
      <c r="BX67" s="359" t="str">
        <f>IF('Marks Entry'!AL69="","",'Marks Entry'!AL69)</f>
        <v/>
      </c>
      <c r="BY67" s="352" t="str">
        <f>IF('Marks Entry'!AN69="","",'Marks Entry'!AN69)</f>
        <v/>
      </c>
      <c r="BZ67" s="352" t="str">
        <f>IF('Marks Entry'!AO69="","",'Marks Entry'!AO69)</f>
        <v/>
      </c>
      <c r="CA67" s="352" t="str">
        <f>IF('Marks Entry'!AP69="","",'Marks Entry'!AP69)</f>
        <v/>
      </c>
      <c r="CB67" s="353" t="str">
        <f t="shared" si="69"/>
        <v/>
      </c>
      <c r="CC67" s="374" t="str">
        <f t="shared" si="70"/>
        <v/>
      </c>
      <c r="CD67" s="352" t="str">
        <f>IF('Marks Entry'!AQ69="","",'Marks Entry'!AQ69)</f>
        <v/>
      </c>
      <c r="CE67" s="352" t="str">
        <f>IF('Marks Entry'!AR69="","",'Marks Entry'!AR69)</f>
        <v/>
      </c>
      <c r="CF67" s="352" t="str">
        <f t="shared" si="71"/>
        <v/>
      </c>
      <c r="CG67" s="374" t="str">
        <f t="shared" si="72"/>
        <v/>
      </c>
      <c r="CH67" s="371" t="str">
        <f>IF(AND($B67="NSO",$E67=""),"",IF(AND('Marks Entry'!AS69="AB",'Marks Entry'!AT69="AB"),"AB",IF(AND('Marks Entry'!AS69="ML",'Marks Entry'!AT69="ML"),"RE",IF('Marks Entry'!AS69="","",ROUNDUP(('Marks Entry'!AS69+'Marks Entry'!AT69)*30/100,0)))))</f>
        <v/>
      </c>
      <c r="CI67" s="375" t="str">
        <f t="shared" si="73"/>
        <v/>
      </c>
      <c r="CJ67" s="357">
        <f t="shared" si="74"/>
        <v>0</v>
      </c>
      <c r="CK67" s="357">
        <f t="shared" si="75"/>
        <v>0</v>
      </c>
      <c r="CL67" s="358" t="str">
        <f t="shared" si="76"/>
        <v/>
      </c>
      <c r="CM67" s="357" t="str">
        <f t="shared" si="77"/>
        <v/>
      </c>
      <c r="CN67" s="357" t="str">
        <f t="shared" si="78"/>
        <v/>
      </c>
      <c r="CO67" s="357" t="str">
        <f t="shared" si="79"/>
        <v/>
      </c>
      <c r="CP67" s="359" t="str">
        <f>IF('Marks Entry'!AU69="","",'Marks Entry'!AU69)</f>
        <v/>
      </c>
      <c r="CQ67" s="352" t="str">
        <f>IF('Marks Entry'!AW69="","",'Marks Entry'!AW69)</f>
        <v/>
      </c>
      <c r="CR67" s="352" t="str">
        <f>IF('Marks Entry'!AX69="","",'Marks Entry'!AX69)</f>
        <v/>
      </c>
      <c r="CS67" s="352" t="str">
        <f>IF('Marks Entry'!AY69="","",'Marks Entry'!AY69)</f>
        <v/>
      </c>
      <c r="CT67" s="353" t="str">
        <f t="shared" si="80"/>
        <v/>
      </c>
      <c r="CU67" s="374" t="str">
        <f t="shared" si="81"/>
        <v/>
      </c>
      <c r="CV67" s="352" t="str">
        <f>IF('Marks Entry'!AZ69="","",'Marks Entry'!AZ69)</f>
        <v/>
      </c>
      <c r="CW67" s="352" t="str">
        <f>IF('Marks Entry'!BA69="","",'Marks Entry'!BA69)</f>
        <v/>
      </c>
      <c r="CX67" s="352" t="str">
        <f t="shared" si="82"/>
        <v/>
      </c>
      <c r="CY67" s="374" t="str">
        <f t="shared" si="83"/>
        <v/>
      </c>
      <c r="CZ67" s="371" t="str">
        <f>IF(AND($B67="NSO",$E67=""),"",IF(AND('Marks Entry'!BB69="AB",'Marks Entry'!BC69="AB"),"AB",IF(AND('Marks Entry'!BB69="ML",'Marks Entry'!BC69="ML"),"RE",IF('Marks Entry'!BB69="","",ROUNDUP(('Marks Entry'!BB69+'Marks Entry'!BC69)*30/100,0)))))</f>
        <v/>
      </c>
      <c r="DA67" s="375" t="str">
        <f t="shared" si="84"/>
        <v/>
      </c>
      <c r="DB67" s="357">
        <f t="shared" si="85"/>
        <v>0</v>
      </c>
      <c r="DC67" s="357">
        <f t="shared" si="86"/>
        <v>0</v>
      </c>
      <c r="DD67" s="358" t="str">
        <f t="shared" si="87"/>
        <v/>
      </c>
      <c r="DE67" s="357" t="str">
        <f t="shared" si="88"/>
        <v/>
      </c>
      <c r="DF67" s="357" t="str">
        <f t="shared" si="89"/>
        <v/>
      </c>
      <c r="DG67" s="357" t="str">
        <f t="shared" si="90"/>
        <v/>
      </c>
      <c r="DH67" s="357">
        <f t="shared" si="91"/>
        <v>0</v>
      </c>
      <c r="DI67" s="376" t="str">
        <f t="shared" si="92"/>
        <v/>
      </c>
      <c r="DJ67" s="376" t="str">
        <f t="shared" si="93"/>
        <v/>
      </c>
      <c r="DK67" s="376" t="str">
        <f t="shared" si="94"/>
        <v/>
      </c>
      <c r="DL67" s="376" t="str">
        <f t="shared" si="95"/>
        <v/>
      </c>
      <c r="DM67" s="376" t="str">
        <f t="shared" si="96"/>
        <v/>
      </c>
      <c r="DN67" s="376" t="str">
        <f t="shared" si="97"/>
        <v/>
      </c>
      <c r="DO67" s="361">
        <f t="shared" si="98"/>
        <v>0</v>
      </c>
      <c r="DP67" s="361">
        <f t="shared" si="99"/>
        <v>0</v>
      </c>
      <c r="DQ67" s="361">
        <f t="shared" si="100"/>
        <v>0</v>
      </c>
      <c r="DR67" s="361">
        <f t="shared" si="101"/>
        <v>0</v>
      </c>
      <c r="DS67" s="361">
        <f t="shared" si="102"/>
        <v>0</v>
      </c>
      <c r="DT67" s="377" t="str">
        <f t="shared" si="103"/>
        <v/>
      </c>
      <c r="DU67" s="480" t="str">
        <f>IF('Marks Entry'!BD69="","",'Marks Entry'!BD69)</f>
        <v/>
      </c>
      <c r="DV67" s="480" t="str">
        <f>IF('Marks Entry'!BE69="","",'Marks Entry'!BE69)</f>
        <v/>
      </c>
      <c r="DW67" s="480" t="str">
        <f>IF('Marks Entry'!BF69="","",'Marks Entry'!BF69)</f>
        <v/>
      </c>
      <c r="DX67" s="378" t="str">
        <f t="shared" si="104"/>
        <v/>
      </c>
      <c r="DY67" s="352" t="str">
        <f t="shared" si="105"/>
        <v/>
      </c>
      <c r="DZ67" s="379" t="str">
        <f t="shared" si="106"/>
        <v/>
      </c>
      <c r="EA67" s="352" t="str">
        <f t="shared" si="107"/>
        <v/>
      </c>
      <c r="EB67" s="379" t="str">
        <f t="shared" si="108"/>
        <v/>
      </c>
      <c r="EC67" s="352" t="str">
        <f t="shared" si="109"/>
        <v/>
      </c>
      <c r="ED67" s="352" t="str">
        <f t="shared" si="110"/>
        <v/>
      </c>
      <c r="EE67" s="352" t="str">
        <f t="shared" si="111"/>
        <v/>
      </c>
      <c r="EF67" s="380" t="str">
        <f t="shared" si="112"/>
        <v/>
      </c>
      <c r="EG67" s="379" t="str">
        <f t="shared" si="113"/>
        <v/>
      </c>
      <c r="EH67" s="352" t="str">
        <f t="shared" si="114"/>
        <v/>
      </c>
      <c r="EI67" s="352" t="str">
        <f t="shared" si="115"/>
        <v/>
      </c>
      <c r="EJ67" s="352" t="str">
        <f t="shared" si="116"/>
        <v/>
      </c>
      <c r="EK67" s="352" t="str">
        <f t="shared" si="117"/>
        <v/>
      </c>
      <c r="EL67" s="379" t="str">
        <f t="shared" si="118"/>
        <v/>
      </c>
      <c r="EM67" s="352" t="str">
        <f t="shared" si="119"/>
        <v/>
      </c>
      <c r="EN67" s="352" t="str">
        <f t="shared" si="120"/>
        <v/>
      </c>
      <c r="EO67" s="352" t="str">
        <f t="shared" si="121"/>
        <v/>
      </c>
      <c r="EP67" s="352" t="str">
        <f t="shared" si="122"/>
        <v/>
      </c>
      <c r="EQ67" s="379" t="str">
        <f t="shared" si="123"/>
        <v/>
      </c>
      <c r="ER67" s="352" t="str">
        <f t="shared" si="124"/>
        <v/>
      </c>
      <c r="ES67" s="352" t="str">
        <f t="shared" si="125"/>
        <v/>
      </c>
      <c r="ET67" s="352" t="str">
        <f t="shared" si="126"/>
        <v/>
      </c>
      <c r="EU67" s="352" t="str">
        <f t="shared" si="127"/>
        <v/>
      </c>
      <c r="EV67" s="379" t="str">
        <f t="shared" si="128"/>
        <v/>
      </c>
      <c r="EW67" s="379" t="str">
        <f t="shared" si="129"/>
        <v/>
      </c>
      <c r="EX67" s="381" t="str">
        <f>IF('Student DATA Entry'!I64="","",'Student DATA Entry'!I64)</f>
        <v/>
      </c>
      <c r="EY67" s="382" t="str">
        <f>IF('Student DATA Entry'!J64="","",'Student DATA Entry'!J64)</f>
        <v/>
      </c>
      <c r="EZ67" s="368" t="str">
        <f t="shared" si="130"/>
        <v xml:space="preserve">      </v>
      </c>
      <c r="FA67" s="368" t="str">
        <f t="shared" si="131"/>
        <v xml:space="preserve">      </v>
      </c>
      <c r="FB67" s="368" t="str">
        <f t="shared" si="132"/>
        <v xml:space="preserve">      </v>
      </c>
      <c r="FC67" s="368" t="str">
        <f t="shared" si="133"/>
        <v xml:space="preserve">              </v>
      </c>
      <c r="FD67" s="368" t="str">
        <f t="shared" si="134"/>
        <v xml:space="preserve"> </v>
      </c>
      <c r="FE67" s="479" t="str">
        <f t="shared" si="135"/>
        <v/>
      </c>
      <c r="FF67" s="384" t="str">
        <f t="shared" si="136"/>
        <v/>
      </c>
      <c r="FG67" s="481" t="str">
        <f t="shared" si="137"/>
        <v/>
      </c>
      <c r="FH67" s="386" t="str">
        <f t="shared" si="138"/>
        <v/>
      </c>
      <c r="FI67" s="364" t="str">
        <f t="shared" si="139"/>
        <v/>
      </c>
    </row>
    <row r="68" spans="1:165" s="140" customFormat="1" ht="15.6" customHeight="1">
      <c r="A68" s="369">
        <v>63</v>
      </c>
      <c r="B68" s="370" t="str">
        <f>IF('Marks Entry'!B70="","",VALUE('Marks Entry'!B70))</f>
        <v/>
      </c>
      <c r="C68" s="371" t="str">
        <f>IF('Marks Entry'!C70="","",'Marks Entry'!C70)</f>
        <v/>
      </c>
      <c r="D68" s="372" t="str">
        <f>IF('Marks Entry'!D70="","",'Marks Entry'!D70)</f>
        <v/>
      </c>
      <c r="E68" s="373" t="str">
        <f>IF('Marks Entry'!E70="","",'Marks Entry'!E70)</f>
        <v/>
      </c>
      <c r="F68" s="373" t="str">
        <f>IF('Marks Entry'!F70="","",'Marks Entry'!F70)</f>
        <v/>
      </c>
      <c r="G68" s="373" t="str">
        <f>IF('Marks Entry'!G70="","",'Marks Entry'!G70)</f>
        <v/>
      </c>
      <c r="H68" s="352" t="str">
        <f>IF('Marks Entry'!H70="","",'Marks Entry'!H70)</f>
        <v/>
      </c>
      <c r="I68" s="352" t="str">
        <f>IF('Marks Entry'!I70="","",'Marks Entry'!I70)</f>
        <v/>
      </c>
      <c r="J68" s="352" t="str">
        <f>IF('Marks Entry'!J70="","",'Marks Entry'!J70)</f>
        <v/>
      </c>
      <c r="K68" s="352" t="str">
        <f>IF('Marks Entry'!K70="","",'Marks Entry'!K70)</f>
        <v/>
      </c>
      <c r="L68" s="352" t="str">
        <f>IF('Marks Entry'!L70="","",'Marks Entry'!L70)</f>
        <v/>
      </c>
      <c r="M68" s="353" t="str">
        <f t="shared" si="27"/>
        <v/>
      </c>
      <c r="N68" s="374" t="str">
        <f t="shared" si="28"/>
        <v/>
      </c>
      <c r="O68" s="352" t="str">
        <f>IF('Marks Entry'!M70="","",'Marks Entry'!M70)</f>
        <v/>
      </c>
      <c r="P68" s="374" t="str">
        <f t="shared" si="29"/>
        <v/>
      </c>
      <c r="Q68" s="371" t="str">
        <f>IF(AND($B68="NSO",$E68="",O68=""),"",IF(AND('Marks Entry'!N70="AB"),"AB",IF(AND('Marks Entry'!N70="ML"),"RE",IF('Marks Entry'!N70="","",ROUNDUP('Marks Entry'!N70*30/100,0)))))</f>
        <v/>
      </c>
      <c r="R68" s="375" t="str">
        <f t="shared" si="30"/>
        <v/>
      </c>
      <c r="S68" s="357">
        <f t="shared" si="31"/>
        <v>0</v>
      </c>
      <c r="T68" s="357">
        <f t="shared" si="32"/>
        <v>0</v>
      </c>
      <c r="U68" s="358" t="str">
        <f t="shared" si="33"/>
        <v/>
      </c>
      <c r="V68" s="357" t="str">
        <f t="shared" si="34"/>
        <v/>
      </c>
      <c r="W68" s="357" t="str">
        <f t="shared" si="35"/>
        <v/>
      </c>
      <c r="X68" s="357" t="str">
        <f t="shared" si="36"/>
        <v/>
      </c>
      <c r="Y68" s="352" t="str">
        <f>IF('Marks Entry'!O70="","",'Marks Entry'!O70)</f>
        <v/>
      </c>
      <c r="Z68" s="352" t="str">
        <f>IF('Marks Entry'!P70="","",'Marks Entry'!P70)</f>
        <v/>
      </c>
      <c r="AA68" s="352" t="str">
        <f>IF('Marks Entry'!Q70="","",'Marks Entry'!Q70)</f>
        <v/>
      </c>
      <c r="AB68" s="353" t="str">
        <f t="shared" si="37"/>
        <v/>
      </c>
      <c r="AC68" s="374" t="str">
        <f t="shared" si="38"/>
        <v/>
      </c>
      <c r="AD68" s="352" t="str">
        <f>IF('Marks Entry'!R70="","",'Marks Entry'!R70)</f>
        <v/>
      </c>
      <c r="AE68" s="374" t="str">
        <f t="shared" si="39"/>
        <v/>
      </c>
      <c r="AF68" s="371" t="str">
        <f>IF(AND($B68="NSO",$E68=""),"",IF(AND('Marks Entry'!S70="AB"),"AB",IF(AND('Marks Entry'!S70="ML"),"RE",IF('Marks Entry'!S70="","",ROUNDUP('Marks Entry'!S70*30/100,0)))))</f>
        <v/>
      </c>
      <c r="AG68" s="375" t="str">
        <f t="shared" si="40"/>
        <v/>
      </c>
      <c r="AH68" s="357">
        <f t="shared" si="41"/>
        <v>0</v>
      </c>
      <c r="AI68" s="357">
        <f t="shared" si="42"/>
        <v>0</v>
      </c>
      <c r="AJ68" s="358" t="str">
        <f t="shared" si="43"/>
        <v/>
      </c>
      <c r="AK68" s="357" t="str">
        <f t="shared" si="44"/>
        <v/>
      </c>
      <c r="AL68" s="357" t="str">
        <f t="shared" si="45"/>
        <v/>
      </c>
      <c r="AM68" s="357" t="str">
        <f t="shared" si="46"/>
        <v/>
      </c>
      <c r="AN68" s="359" t="str">
        <f>IF('Marks Entry'!T70="","",'Marks Entry'!T70)</f>
        <v/>
      </c>
      <c r="AO68" s="352" t="str">
        <f>IF('Marks Entry'!V70="","",'Marks Entry'!V70)</f>
        <v/>
      </c>
      <c r="AP68" s="352" t="str">
        <f>IF('Marks Entry'!W70="","",'Marks Entry'!W70)</f>
        <v/>
      </c>
      <c r="AQ68" s="352" t="str">
        <f>IF('Marks Entry'!X70="","",'Marks Entry'!X70)</f>
        <v/>
      </c>
      <c r="AR68" s="353" t="str">
        <f t="shared" si="47"/>
        <v/>
      </c>
      <c r="AS68" s="374" t="str">
        <f t="shared" si="48"/>
        <v/>
      </c>
      <c r="AT68" s="352" t="str">
        <f>IF('Marks Entry'!Y70="","",'Marks Entry'!Y70)</f>
        <v/>
      </c>
      <c r="AU68" s="352" t="str">
        <f>IF('Marks Entry'!Z70="","",'Marks Entry'!Z70)</f>
        <v/>
      </c>
      <c r="AV68" s="352" t="str">
        <f t="shared" si="49"/>
        <v/>
      </c>
      <c r="AW68" s="374" t="str">
        <f t="shared" si="50"/>
        <v/>
      </c>
      <c r="AX68" s="371" t="str">
        <f>IF(AND($B68="NSO",$E68=""),"",IF(AND('Marks Entry'!AA70="AB",'Marks Entry'!AB70="AB"),"AB",IF(AND('Marks Entry'!AA70="ML",'Marks Entry'!AB70="ML"),"RE",IF('Marks Entry'!AA70="","",ROUNDUP(('Marks Entry'!AA70+'Marks Entry'!AB70)*30/100,0)))))</f>
        <v/>
      </c>
      <c r="AY68" s="375" t="str">
        <f t="shared" si="51"/>
        <v/>
      </c>
      <c r="AZ68" s="357">
        <f t="shared" si="52"/>
        <v>0</v>
      </c>
      <c r="BA68" s="357">
        <f t="shared" si="53"/>
        <v>0</v>
      </c>
      <c r="BB68" s="358" t="str">
        <f t="shared" si="54"/>
        <v/>
      </c>
      <c r="BC68" s="357" t="str">
        <f t="shared" si="55"/>
        <v/>
      </c>
      <c r="BD68" s="357" t="str">
        <f t="shared" si="56"/>
        <v/>
      </c>
      <c r="BE68" s="357" t="str">
        <f t="shared" si="57"/>
        <v/>
      </c>
      <c r="BF68" s="359" t="str">
        <f>IF('Marks Entry'!AC70="","",'Marks Entry'!AC70)</f>
        <v/>
      </c>
      <c r="BG68" s="352" t="str">
        <f>IF('Marks Entry'!AE70="","",'Marks Entry'!AE70)</f>
        <v/>
      </c>
      <c r="BH68" s="352" t="str">
        <f>IF('Marks Entry'!AF70="","",'Marks Entry'!AF70)</f>
        <v/>
      </c>
      <c r="BI68" s="352" t="str">
        <f>IF('Marks Entry'!AG70="","",'Marks Entry'!AG70)</f>
        <v/>
      </c>
      <c r="BJ68" s="353" t="str">
        <f t="shared" si="58"/>
        <v/>
      </c>
      <c r="BK68" s="374" t="str">
        <f t="shared" si="59"/>
        <v/>
      </c>
      <c r="BL68" s="352" t="str">
        <f>IF('Marks Entry'!AH70="","",'Marks Entry'!AH70)</f>
        <v/>
      </c>
      <c r="BM68" s="352" t="str">
        <f>IF('Marks Entry'!AI70="","",'Marks Entry'!AI70)</f>
        <v/>
      </c>
      <c r="BN68" s="352" t="str">
        <f t="shared" si="60"/>
        <v/>
      </c>
      <c r="BO68" s="374" t="str">
        <f t="shared" si="61"/>
        <v/>
      </c>
      <c r="BP68" s="371" t="str">
        <f>IF(AND($B68="NSO",$E68=""),"",IF(AND('Marks Entry'!AJ70="AB",'Marks Entry'!AK70="AB"),"AB",IF(AND('Marks Entry'!AJ70="ML",'Marks Entry'!AK70="ML"),"RE",IF('Marks Entry'!AJ70="","",ROUNDUP(('Marks Entry'!AJ70+'Marks Entry'!AK70)*30/100,0)))))</f>
        <v/>
      </c>
      <c r="BQ68" s="375" t="str">
        <f t="shared" si="62"/>
        <v/>
      </c>
      <c r="BR68" s="357">
        <f t="shared" si="63"/>
        <v>0</v>
      </c>
      <c r="BS68" s="357">
        <f t="shared" si="64"/>
        <v>0</v>
      </c>
      <c r="BT68" s="358" t="str">
        <f t="shared" si="65"/>
        <v/>
      </c>
      <c r="BU68" s="357" t="str">
        <f t="shared" si="66"/>
        <v/>
      </c>
      <c r="BV68" s="357" t="str">
        <f t="shared" si="67"/>
        <v/>
      </c>
      <c r="BW68" s="357" t="str">
        <f t="shared" si="68"/>
        <v/>
      </c>
      <c r="BX68" s="359" t="str">
        <f>IF('Marks Entry'!AL70="","",'Marks Entry'!AL70)</f>
        <v/>
      </c>
      <c r="BY68" s="352" t="str">
        <f>IF('Marks Entry'!AN70="","",'Marks Entry'!AN70)</f>
        <v/>
      </c>
      <c r="BZ68" s="352" t="str">
        <f>IF('Marks Entry'!AO70="","",'Marks Entry'!AO70)</f>
        <v/>
      </c>
      <c r="CA68" s="352" t="str">
        <f>IF('Marks Entry'!AP70="","",'Marks Entry'!AP70)</f>
        <v/>
      </c>
      <c r="CB68" s="353" t="str">
        <f t="shared" si="69"/>
        <v/>
      </c>
      <c r="CC68" s="374" t="str">
        <f t="shared" si="70"/>
        <v/>
      </c>
      <c r="CD68" s="352" t="str">
        <f>IF('Marks Entry'!AQ70="","",'Marks Entry'!AQ70)</f>
        <v/>
      </c>
      <c r="CE68" s="352" t="str">
        <f>IF('Marks Entry'!AR70="","",'Marks Entry'!AR70)</f>
        <v/>
      </c>
      <c r="CF68" s="352" t="str">
        <f t="shared" si="71"/>
        <v/>
      </c>
      <c r="CG68" s="374" t="str">
        <f t="shared" si="72"/>
        <v/>
      </c>
      <c r="CH68" s="371" t="str">
        <f>IF(AND($B68="NSO",$E68=""),"",IF(AND('Marks Entry'!AS70="AB",'Marks Entry'!AT70="AB"),"AB",IF(AND('Marks Entry'!AS70="ML",'Marks Entry'!AT70="ML"),"RE",IF('Marks Entry'!AS70="","",ROUNDUP(('Marks Entry'!AS70+'Marks Entry'!AT70)*30/100,0)))))</f>
        <v/>
      </c>
      <c r="CI68" s="375" t="str">
        <f t="shared" si="73"/>
        <v/>
      </c>
      <c r="CJ68" s="357">
        <f t="shared" si="74"/>
        <v>0</v>
      </c>
      <c r="CK68" s="357">
        <f t="shared" si="75"/>
        <v>0</v>
      </c>
      <c r="CL68" s="358" t="str">
        <f t="shared" si="76"/>
        <v/>
      </c>
      <c r="CM68" s="357" t="str">
        <f t="shared" si="77"/>
        <v/>
      </c>
      <c r="CN68" s="357" t="str">
        <f t="shared" si="78"/>
        <v/>
      </c>
      <c r="CO68" s="357" t="str">
        <f t="shared" si="79"/>
        <v/>
      </c>
      <c r="CP68" s="359" t="str">
        <f>IF('Marks Entry'!AU70="","",'Marks Entry'!AU70)</f>
        <v/>
      </c>
      <c r="CQ68" s="352" t="str">
        <f>IF('Marks Entry'!AW70="","",'Marks Entry'!AW70)</f>
        <v/>
      </c>
      <c r="CR68" s="352" t="str">
        <f>IF('Marks Entry'!AX70="","",'Marks Entry'!AX70)</f>
        <v/>
      </c>
      <c r="CS68" s="352" t="str">
        <f>IF('Marks Entry'!AY70="","",'Marks Entry'!AY70)</f>
        <v/>
      </c>
      <c r="CT68" s="353" t="str">
        <f t="shared" si="80"/>
        <v/>
      </c>
      <c r="CU68" s="374" t="str">
        <f t="shared" si="81"/>
        <v/>
      </c>
      <c r="CV68" s="352" t="str">
        <f>IF('Marks Entry'!AZ70="","",'Marks Entry'!AZ70)</f>
        <v/>
      </c>
      <c r="CW68" s="352" t="str">
        <f>IF('Marks Entry'!BA70="","",'Marks Entry'!BA70)</f>
        <v/>
      </c>
      <c r="CX68" s="352" t="str">
        <f t="shared" si="82"/>
        <v/>
      </c>
      <c r="CY68" s="374" t="str">
        <f t="shared" si="83"/>
        <v/>
      </c>
      <c r="CZ68" s="371" t="str">
        <f>IF(AND($B68="NSO",$E68=""),"",IF(AND('Marks Entry'!BB70="AB",'Marks Entry'!BC70="AB"),"AB",IF(AND('Marks Entry'!BB70="ML",'Marks Entry'!BC70="ML"),"RE",IF('Marks Entry'!BB70="","",ROUNDUP(('Marks Entry'!BB70+'Marks Entry'!BC70)*30/100,0)))))</f>
        <v/>
      </c>
      <c r="DA68" s="375" t="str">
        <f t="shared" si="84"/>
        <v/>
      </c>
      <c r="DB68" s="357">
        <f t="shared" si="85"/>
        <v>0</v>
      </c>
      <c r="DC68" s="357">
        <f t="shared" si="86"/>
        <v>0</v>
      </c>
      <c r="DD68" s="358" t="str">
        <f t="shared" si="87"/>
        <v/>
      </c>
      <c r="DE68" s="357" t="str">
        <f t="shared" si="88"/>
        <v/>
      </c>
      <c r="DF68" s="357" t="str">
        <f t="shared" si="89"/>
        <v/>
      </c>
      <c r="DG68" s="357" t="str">
        <f t="shared" si="90"/>
        <v/>
      </c>
      <c r="DH68" s="357">
        <f t="shared" si="91"/>
        <v>0</v>
      </c>
      <c r="DI68" s="376" t="str">
        <f t="shared" si="92"/>
        <v/>
      </c>
      <c r="DJ68" s="376" t="str">
        <f t="shared" si="93"/>
        <v/>
      </c>
      <c r="DK68" s="376" t="str">
        <f t="shared" si="94"/>
        <v/>
      </c>
      <c r="DL68" s="376" t="str">
        <f t="shared" si="95"/>
        <v/>
      </c>
      <c r="DM68" s="376" t="str">
        <f t="shared" si="96"/>
        <v/>
      </c>
      <c r="DN68" s="376" t="str">
        <f t="shared" si="97"/>
        <v/>
      </c>
      <c r="DO68" s="361">
        <f t="shared" si="98"/>
        <v>0</v>
      </c>
      <c r="DP68" s="361">
        <f t="shared" si="99"/>
        <v>0</v>
      </c>
      <c r="DQ68" s="361">
        <f t="shared" si="100"/>
        <v>0</v>
      </c>
      <c r="DR68" s="361">
        <f t="shared" si="101"/>
        <v>0</v>
      </c>
      <c r="DS68" s="361">
        <f t="shared" si="102"/>
        <v>0</v>
      </c>
      <c r="DT68" s="377" t="str">
        <f t="shared" si="103"/>
        <v/>
      </c>
      <c r="DU68" s="480" t="str">
        <f>IF('Marks Entry'!BD70="","",'Marks Entry'!BD70)</f>
        <v/>
      </c>
      <c r="DV68" s="480" t="str">
        <f>IF('Marks Entry'!BE70="","",'Marks Entry'!BE70)</f>
        <v/>
      </c>
      <c r="DW68" s="480" t="str">
        <f>IF('Marks Entry'!BF70="","",'Marks Entry'!BF70)</f>
        <v/>
      </c>
      <c r="DX68" s="378" t="str">
        <f t="shared" si="104"/>
        <v/>
      </c>
      <c r="DY68" s="352" t="str">
        <f t="shared" si="105"/>
        <v/>
      </c>
      <c r="DZ68" s="379" t="str">
        <f t="shared" si="106"/>
        <v/>
      </c>
      <c r="EA68" s="352" t="str">
        <f t="shared" si="107"/>
        <v/>
      </c>
      <c r="EB68" s="379" t="str">
        <f t="shared" si="108"/>
        <v/>
      </c>
      <c r="EC68" s="352" t="str">
        <f t="shared" si="109"/>
        <v/>
      </c>
      <c r="ED68" s="352" t="str">
        <f t="shared" si="110"/>
        <v/>
      </c>
      <c r="EE68" s="352" t="str">
        <f t="shared" si="111"/>
        <v/>
      </c>
      <c r="EF68" s="380" t="str">
        <f t="shared" si="112"/>
        <v/>
      </c>
      <c r="EG68" s="379" t="str">
        <f t="shared" si="113"/>
        <v/>
      </c>
      <c r="EH68" s="352" t="str">
        <f t="shared" si="114"/>
        <v/>
      </c>
      <c r="EI68" s="352" t="str">
        <f t="shared" si="115"/>
        <v/>
      </c>
      <c r="EJ68" s="352" t="str">
        <f t="shared" si="116"/>
        <v/>
      </c>
      <c r="EK68" s="352" t="str">
        <f t="shared" si="117"/>
        <v/>
      </c>
      <c r="EL68" s="379" t="str">
        <f t="shared" si="118"/>
        <v/>
      </c>
      <c r="EM68" s="352" t="str">
        <f t="shared" si="119"/>
        <v/>
      </c>
      <c r="EN68" s="352" t="str">
        <f t="shared" si="120"/>
        <v/>
      </c>
      <c r="EO68" s="352" t="str">
        <f t="shared" si="121"/>
        <v/>
      </c>
      <c r="EP68" s="352" t="str">
        <f t="shared" si="122"/>
        <v/>
      </c>
      <c r="EQ68" s="379" t="str">
        <f t="shared" si="123"/>
        <v/>
      </c>
      <c r="ER68" s="352" t="str">
        <f t="shared" si="124"/>
        <v/>
      </c>
      <c r="ES68" s="352" t="str">
        <f t="shared" si="125"/>
        <v/>
      </c>
      <c r="ET68" s="352" t="str">
        <f t="shared" si="126"/>
        <v/>
      </c>
      <c r="EU68" s="352" t="str">
        <f t="shared" si="127"/>
        <v/>
      </c>
      <c r="EV68" s="379" t="str">
        <f t="shared" si="128"/>
        <v/>
      </c>
      <c r="EW68" s="379" t="str">
        <f t="shared" si="129"/>
        <v/>
      </c>
      <c r="EX68" s="381" t="str">
        <f>IF('Student DATA Entry'!I65="","",'Student DATA Entry'!I65)</f>
        <v/>
      </c>
      <c r="EY68" s="382" t="str">
        <f>IF('Student DATA Entry'!J65="","",'Student DATA Entry'!J65)</f>
        <v/>
      </c>
      <c r="EZ68" s="368" t="str">
        <f t="shared" si="130"/>
        <v xml:space="preserve">      </v>
      </c>
      <c r="FA68" s="368" t="str">
        <f t="shared" si="131"/>
        <v xml:space="preserve">      </v>
      </c>
      <c r="FB68" s="368" t="str">
        <f t="shared" si="132"/>
        <v xml:space="preserve">      </v>
      </c>
      <c r="FC68" s="368" t="str">
        <f t="shared" si="133"/>
        <v xml:space="preserve">              </v>
      </c>
      <c r="FD68" s="368" t="str">
        <f t="shared" si="134"/>
        <v xml:space="preserve"> </v>
      </c>
      <c r="FE68" s="479" t="str">
        <f t="shared" si="135"/>
        <v/>
      </c>
      <c r="FF68" s="384" t="str">
        <f t="shared" si="136"/>
        <v/>
      </c>
      <c r="FG68" s="481" t="str">
        <f t="shared" si="137"/>
        <v/>
      </c>
      <c r="FH68" s="386" t="str">
        <f t="shared" si="138"/>
        <v/>
      </c>
      <c r="FI68" s="364" t="str">
        <f t="shared" si="139"/>
        <v/>
      </c>
    </row>
    <row r="69" spans="1:165" s="140" customFormat="1" ht="15.6" customHeight="1">
      <c r="A69" s="369">
        <v>64</v>
      </c>
      <c r="B69" s="370" t="str">
        <f>IF('Marks Entry'!B71="","",VALUE('Marks Entry'!B71))</f>
        <v/>
      </c>
      <c r="C69" s="371" t="str">
        <f>IF('Marks Entry'!C71="","",'Marks Entry'!C71)</f>
        <v/>
      </c>
      <c r="D69" s="372" t="str">
        <f>IF('Marks Entry'!D71="","",'Marks Entry'!D71)</f>
        <v/>
      </c>
      <c r="E69" s="373" t="str">
        <f>IF('Marks Entry'!E71="","",'Marks Entry'!E71)</f>
        <v/>
      </c>
      <c r="F69" s="373" t="str">
        <f>IF('Marks Entry'!F71="","",'Marks Entry'!F71)</f>
        <v/>
      </c>
      <c r="G69" s="373" t="str">
        <f>IF('Marks Entry'!G71="","",'Marks Entry'!G71)</f>
        <v/>
      </c>
      <c r="H69" s="352" t="str">
        <f>IF('Marks Entry'!H71="","",'Marks Entry'!H71)</f>
        <v/>
      </c>
      <c r="I69" s="352" t="str">
        <f>IF('Marks Entry'!I71="","",'Marks Entry'!I71)</f>
        <v/>
      </c>
      <c r="J69" s="352" t="str">
        <f>IF('Marks Entry'!J71="","",'Marks Entry'!J71)</f>
        <v/>
      </c>
      <c r="K69" s="352" t="str">
        <f>IF('Marks Entry'!K71="","",'Marks Entry'!K71)</f>
        <v/>
      </c>
      <c r="L69" s="352" t="str">
        <f>IF('Marks Entry'!L71="","",'Marks Entry'!L71)</f>
        <v/>
      </c>
      <c r="M69" s="353" t="str">
        <f t="shared" si="27"/>
        <v/>
      </c>
      <c r="N69" s="374" t="str">
        <f t="shared" si="28"/>
        <v/>
      </c>
      <c r="O69" s="352" t="str">
        <f>IF('Marks Entry'!M71="","",'Marks Entry'!M71)</f>
        <v/>
      </c>
      <c r="P69" s="374" t="str">
        <f t="shared" si="29"/>
        <v/>
      </c>
      <c r="Q69" s="371" t="str">
        <f>IF(AND($B69="NSO",$E69="",O69=""),"",IF(AND('Marks Entry'!N71="AB"),"AB",IF(AND('Marks Entry'!N71="ML"),"RE",IF('Marks Entry'!N71="","",ROUNDUP('Marks Entry'!N71*30/100,0)))))</f>
        <v/>
      </c>
      <c r="R69" s="375" t="str">
        <f t="shared" si="30"/>
        <v/>
      </c>
      <c r="S69" s="357">
        <f t="shared" si="31"/>
        <v>0</v>
      </c>
      <c r="T69" s="357">
        <f t="shared" si="32"/>
        <v>0</v>
      </c>
      <c r="U69" s="358" t="str">
        <f t="shared" si="33"/>
        <v/>
      </c>
      <c r="V69" s="357" t="str">
        <f t="shared" si="34"/>
        <v/>
      </c>
      <c r="W69" s="357" t="str">
        <f t="shared" si="35"/>
        <v/>
      </c>
      <c r="X69" s="357" t="str">
        <f t="shared" si="36"/>
        <v/>
      </c>
      <c r="Y69" s="352" t="str">
        <f>IF('Marks Entry'!O71="","",'Marks Entry'!O71)</f>
        <v/>
      </c>
      <c r="Z69" s="352" t="str">
        <f>IF('Marks Entry'!P71="","",'Marks Entry'!P71)</f>
        <v/>
      </c>
      <c r="AA69" s="352" t="str">
        <f>IF('Marks Entry'!Q71="","",'Marks Entry'!Q71)</f>
        <v/>
      </c>
      <c r="AB69" s="353" t="str">
        <f t="shared" si="37"/>
        <v/>
      </c>
      <c r="AC69" s="374" t="str">
        <f t="shared" si="38"/>
        <v/>
      </c>
      <c r="AD69" s="352" t="str">
        <f>IF('Marks Entry'!R71="","",'Marks Entry'!R71)</f>
        <v/>
      </c>
      <c r="AE69" s="374" t="str">
        <f t="shared" si="39"/>
        <v/>
      </c>
      <c r="AF69" s="371" t="str">
        <f>IF(AND($B69="NSO",$E69=""),"",IF(AND('Marks Entry'!S71="AB"),"AB",IF(AND('Marks Entry'!S71="ML"),"RE",IF('Marks Entry'!S71="","",ROUNDUP('Marks Entry'!S71*30/100,0)))))</f>
        <v/>
      </c>
      <c r="AG69" s="375" t="str">
        <f t="shared" si="40"/>
        <v/>
      </c>
      <c r="AH69" s="357">
        <f t="shared" si="41"/>
        <v>0</v>
      </c>
      <c r="AI69" s="357">
        <f t="shared" si="42"/>
        <v>0</v>
      </c>
      <c r="AJ69" s="358" t="str">
        <f t="shared" si="43"/>
        <v/>
      </c>
      <c r="AK69" s="357" t="str">
        <f t="shared" si="44"/>
        <v/>
      </c>
      <c r="AL69" s="357" t="str">
        <f t="shared" si="45"/>
        <v/>
      </c>
      <c r="AM69" s="357" t="str">
        <f t="shared" si="46"/>
        <v/>
      </c>
      <c r="AN69" s="359" t="str">
        <f>IF('Marks Entry'!T71="","",'Marks Entry'!T71)</f>
        <v/>
      </c>
      <c r="AO69" s="352" t="str">
        <f>IF('Marks Entry'!V71="","",'Marks Entry'!V71)</f>
        <v/>
      </c>
      <c r="AP69" s="352" t="str">
        <f>IF('Marks Entry'!W71="","",'Marks Entry'!W71)</f>
        <v/>
      </c>
      <c r="AQ69" s="352" t="str">
        <f>IF('Marks Entry'!X71="","",'Marks Entry'!X71)</f>
        <v/>
      </c>
      <c r="AR69" s="353" t="str">
        <f t="shared" si="47"/>
        <v/>
      </c>
      <c r="AS69" s="374" t="str">
        <f t="shared" si="48"/>
        <v/>
      </c>
      <c r="AT69" s="352" t="str">
        <f>IF('Marks Entry'!Y71="","",'Marks Entry'!Y71)</f>
        <v/>
      </c>
      <c r="AU69" s="352" t="str">
        <f>IF('Marks Entry'!Z71="","",'Marks Entry'!Z71)</f>
        <v/>
      </c>
      <c r="AV69" s="352" t="str">
        <f t="shared" si="49"/>
        <v/>
      </c>
      <c r="AW69" s="374" t="str">
        <f t="shared" si="50"/>
        <v/>
      </c>
      <c r="AX69" s="371" t="str">
        <f>IF(AND($B69="NSO",$E69=""),"",IF(AND('Marks Entry'!AA71="AB",'Marks Entry'!AB71="AB"),"AB",IF(AND('Marks Entry'!AA71="ML",'Marks Entry'!AB71="ML"),"RE",IF('Marks Entry'!AA71="","",ROUNDUP(('Marks Entry'!AA71+'Marks Entry'!AB71)*30/100,0)))))</f>
        <v/>
      </c>
      <c r="AY69" s="375" t="str">
        <f t="shared" si="51"/>
        <v/>
      </c>
      <c r="AZ69" s="357">
        <f t="shared" si="52"/>
        <v>0</v>
      </c>
      <c r="BA69" s="357">
        <f t="shared" si="53"/>
        <v>0</v>
      </c>
      <c r="BB69" s="358" t="str">
        <f t="shared" si="54"/>
        <v/>
      </c>
      <c r="BC69" s="357" t="str">
        <f t="shared" si="55"/>
        <v/>
      </c>
      <c r="BD69" s="357" t="str">
        <f t="shared" si="56"/>
        <v/>
      </c>
      <c r="BE69" s="357" t="str">
        <f t="shared" si="57"/>
        <v/>
      </c>
      <c r="BF69" s="359" t="str">
        <f>IF('Marks Entry'!AC71="","",'Marks Entry'!AC71)</f>
        <v/>
      </c>
      <c r="BG69" s="352" t="str">
        <f>IF('Marks Entry'!AE71="","",'Marks Entry'!AE71)</f>
        <v/>
      </c>
      <c r="BH69" s="352" t="str">
        <f>IF('Marks Entry'!AF71="","",'Marks Entry'!AF71)</f>
        <v/>
      </c>
      <c r="BI69" s="352" t="str">
        <f>IF('Marks Entry'!AG71="","",'Marks Entry'!AG71)</f>
        <v/>
      </c>
      <c r="BJ69" s="353" t="str">
        <f t="shared" si="58"/>
        <v/>
      </c>
      <c r="BK69" s="374" t="str">
        <f t="shared" si="59"/>
        <v/>
      </c>
      <c r="BL69" s="352" t="str">
        <f>IF('Marks Entry'!AH71="","",'Marks Entry'!AH71)</f>
        <v/>
      </c>
      <c r="BM69" s="352" t="str">
        <f>IF('Marks Entry'!AI71="","",'Marks Entry'!AI71)</f>
        <v/>
      </c>
      <c r="BN69" s="352" t="str">
        <f t="shared" si="60"/>
        <v/>
      </c>
      <c r="BO69" s="374" t="str">
        <f t="shared" si="61"/>
        <v/>
      </c>
      <c r="BP69" s="371" t="str">
        <f>IF(AND($B69="NSO",$E69=""),"",IF(AND('Marks Entry'!AJ71="AB",'Marks Entry'!AK71="AB"),"AB",IF(AND('Marks Entry'!AJ71="ML",'Marks Entry'!AK71="ML"),"RE",IF('Marks Entry'!AJ71="","",ROUNDUP(('Marks Entry'!AJ71+'Marks Entry'!AK71)*30/100,0)))))</f>
        <v/>
      </c>
      <c r="BQ69" s="375" t="str">
        <f t="shared" si="62"/>
        <v/>
      </c>
      <c r="BR69" s="357">
        <f t="shared" si="63"/>
        <v>0</v>
      </c>
      <c r="BS69" s="357">
        <f t="shared" si="64"/>
        <v>0</v>
      </c>
      <c r="BT69" s="358" t="str">
        <f t="shared" si="65"/>
        <v/>
      </c>
      <c r="BU69" s="357" t="str">
        <f t="shared" si="66"/>
        <v/>
      </c>
      <c r="BV69" s="357" t="str">
        <f t="shared" si="67"/>
        <v/>
      </c>
      <c r="BW69" s="357" t="str">
        <f t="shared" si="68"/>
        <v/>
      </c>
      <c r="BX69" s="359" t="str">
        <f>IF('Marks Entry'!AL71="","",'Marks Entry'!AL71)</f>
        <v/>
      </c>
      <c r="BY69" s="352" t="str">
        <f>IF('Marks Entry'!AN71="","",'Marks Entry'!AN71)</f>
        <v/>
      </c>
      <c r="BZ69" s="352" t="str">
        <f>IF('Marks Entry'!AO71="","",'Marks Entry'!AO71)</f>
        <v/>
      </c>
      <c r="CA69" s="352" t="str">
        <f>IF('Marks Entry'!AP71="","",'Marks Entry'!AP71)</f>
        <v/>
      </c>
      <c r="CB69" s="353" t="str">
        <f t="shared" si="69"/>
        <v/>
      </c>
      <c r="CC69" s="374" t="str">
        <f t="shared" si="70"/>
        <v/>
      </c>
      <c r="CD69" s="352" t="str">
        <f>IF('Marks Entry'!AQ71="","",'Marks Entry'!AQ71)</f>
        <v/>
      </c>
      <c r="CE69" s="352" t="str">
        <f>IF('Marks Entry'!AR71="","",'Marks Entry'!AR71)</f>
        <v/>
      </c>
      <c r="CF69" s="352" t="str">
        <f t="shared" si="71"/>
        <v/>
      </c>
      <c r="CG69" s="374" t="str">
        <f t="shared" si="72"/>
        <v/>
      </c>
      <c r="CH69" s="371" t="str">
        <f>IF(AND($B69="NSO",$E69=""),"",IF(AND('Marks Entry'!AS71="AB",'Marks Entry'!AT71="AB"),"AB",IF(AND('Marks Entry'!AS71="ML",'Marks Entry'!AT71="ML"),"RE",IF('Marks Entry'!AS71="","",ROUNDUP(('Marks Entry'!AS71+'Marks Entry'!AT71)*30/100,0)))))</f>
        <v/>
      </c>
      <c r="CI69" s="375" t="str">
        <f t="shared" si="73"/>
        <v/>
      </c>
      <c r="CJ69" s="357">
        <f t="shared" si="74"/>
        <v>0</v>
      </c>
      <c r="CK69" s="357">
        <f t="shared" si="75"/>
        <v>0</v>
      </c>
      <c r="CL69" s="358" t="str">
        <f t="shared" si="76"/>
        <v/>
      </c>
      <c r="CM69" s="357" t="str">
        <f t="shared" si="77"/>
        <v/>
      </c>
      <c r="CN69" s="357" t="str">
        <f t="shared" si="78"/>
        <v/>
      </c>
      <c r="CO69" s="357" t="str">
        <f t="shared" si="79"/>
        <v/>
      </c>
      <c r="CP69" s="359" t="str">
        <f>IF('Marks Entry'!AU71="","",'Marks Entry'!AU71)</f>
        <v/>
      </c>
      <c r="CQ69" s="352" t="str">
        <f>IF('Marks Entry'!AW71="","",'Marks Entry'!AW71)</f>
        <v/>
      </c>
      <c r="CR69" s="352" t="str">
        <f>IF('Marks Entry'!AX71="","",'Marks Entry'!AX71)</f>
        <v/>
      </c>
      <c r="CS69" s="352" t="str">
        <f>IF('Marks Entry'!AY71="","",'Marks Entry'!AY71)</f>
        <v/>
      </c>
      <c r="CT69" s="353" t="str">
        <f t="shared" si="80"/>
        <v/>
      </c>
      <c r="CU69" s="374" t="str">
        <f t="shared" si="81"/>
        <v/>
      </c>
      <c r="CV69" s="352" t="str">
        <f>IF('Marks Entry'!AZ71="","",'Marks Entry'!AZ71)</f>
        <v/>
      </c>
      <c r="CW69" s="352" t="str">
        <f>IF('Marks Entry'!BA71="","",'Marks Entry'!BA71)</f>
        <v/>
      </c>
      <c r="CX69" s="352" t="str">
        <f t="shared" si="82"/>
        <v/>
      </c>
      <c r="CY69" s="374" t="str">
        <f t="shared" si="83"/>
        <v/>
      </c>
      <c r="CZ69" s="371" t="str">
        <f>IF(AND($B69="NSO",$E69=""),"",IF(AND('Marks Entry'!BB71="AB",'Marks Entry'!BC71="AB"),"AB",IF(AND('Marks Entry'!BB71="ML",'Marks Entry'!BC71="ML"),"RE",IF('Marks Entry'!BB71="","",ROUNDUP(('Marks Entry'!BB71+'Marks Entry'!BC71)*30/100,0)))))</f>
        <v/>
      </c>
      <c r="DA69" s="375" t="str">
        <f t="shared" si="84"/>
        <v/>
      </c>
      <c r="DB69" s="357">
        <f t="shared" si="85"/>
        <v>0</v>
      </c>
      <c r="DC69" s="357">
        <f t="shared" si="86"/>
        <v>0</v>
      </c>
      <c r="DD69" s="358" t="str">
        <f t="shared" si="87"/>
        <v/>
      </c>
      <c r="DE69" s="357" t="str">
        <f t="shared" si="88"/>
        <v/>
      </c>
      <c r="DF69" s="357" t="str">
        <f t="shared" si="89"/>
        <v/>
      </c>
      <c r="DG69" s="357" t="str">
        <f t="shared" si="90"/>
        <v/>
      </c>
      <c r="DH69" s="357">
        <f t="shared" si="91"/>
        <v>0</v>
      </c>
      <c r="DI69" s="376" t="str">
        <f t="shared" si="92"/>
        <v/>
      </c>
      <c r="DJ69" s="376" t="str">
        <f t="shared" si="93"/>
        <v/>
      </c>
      <c r="DK69" s="376" t="str">
        <f t="shared" si="94"/>
        <v/>
      </c>
      <c r="DL69" s="376" t="str">
        <f t="shared" si="95"/>
        <v/>
      </c>
      <c r="DM69" s="376" t="str">
        <f t="shared" si="96"/>
        <v/>
      </c>
      <c r="DN69" s="376" t="str">
        <f t="shared" si="97"/>
        <v/>
      </c>
      <c r="DO69" s="361">
        <f t="shared" si="98"/>
        <v>0</v>
      </c>
      <c r="DP69" s="361">
        <f t="shared" si="99"/>
        <v>0</v>
      </c>
      <c r="DQ69" s="361">
        <f t="shared" si="100"/>
        <v>0</v>
      </c>
      <c r="DR69" s="361">
        <f t="shared" si="101"/>
        <v>0</v>
      </c>
      <c r="DS69" s="361">
        <f t="shared" si="102"/>
        <v>0</v>
      </c>
      <c r="DT69" s="377" t="str">
        <f t="shared" si="103"/>
        <v/>
      </c>
      <c r="DU69" s="480" t="str">
        <f>IF('Marks Entry'!BD71="","",'Marks Entry'!BD71)</f>
        <v/>
      </c>
      <c r="DV69" s="480" t="str">
        <f>IF('Marks Entry'!BE71="","",'Marks Entry'!BE71)</f>
        <v/>
      </c>
      <c r="DW69" s="480" t="str">
        <f>IF('Marks Entry'!BF71="","",'Marks Entry'!BF71)</f>
        <v/>
      </c>
      <c r="DX69" s="378" t="str">
        <f t="shared" si="104"/>
        <v/>
      </c>
      <c r="DY69" s="352" t="str">
        <f t="shared" si="105"/>
        <v/>
      </c>
      <c r="DZ69" s="379" t="str">
        <f t="shared" si="106"/>
        <v/>
      </c>
      <c r="EA69" s="352" t="str">
        <f t="shared" si="107"/>
        <v/>
      </c>
      <c r="EB69" s="379" t="str">
        <f t="shared" si="108"/>
        <v/>
      </c>
      <c r="EC69" s="352" t="str">
        <f t="shared" si="109"/>
        <v/>
      </c>
      <c r="ED69" s="352" t="str">
        <f t="shared" si="110"/>
        <v/>
      </c>
      <c r="EE69" s="352" t="str">
        <f t="shared" si="111"/>
        <v/>
      </c>
      <c r="EF69" s="380" t="str">
        <f t="shared" si="112"/>
        <v/>
      </c>
      <c r="EG69" s="379" t="str">
        <f t="shared" si="113"/>
        <v/>
      </c>
      <c r="EH69" s="352" t="str">
        <f t="shared" si="114"/>
        <v/>
      </c>
      <c r="EI69" s="352" t="str">
        <f t="shared" si="115"/>
        <v/>
      </c>
      <c r="EJ69" s="352" t="str">
        <f t="shared" si="116"/>
        <v/>
      </c>
      <c r="EK69" s="352" t="str">
        <f t="shared" si="117"/>
        <v/>
      </c>
      <c r="EL69" s="379" t="str">
        <f t="shared" si="118"/>
        <v/>
      </c>
      <c r="EM69" s="352" t="str">
        <f t="shared" si="119"/>
        <v/>
      </c>
      <c r="EN69" s="352" t="str">
        <f t="shared" si="120"/>
        <v/>
      </c>
      <c r="EO69" s="352" t="str">
        <f t="shared" si="121"/>
        <v/>
      </c>
      <c r="EP69" s="352" t="str">
        <f t="shared" si="122"/>
        <v/>
      </c>
      <c r="EQ69" s="379" t="str">
        <f t="shared" si="123"/>
        <v/>
      </c>
      <c r="ER69" s="352" t="str">
        <f t="shared" si="124"/>
        <v/>
      </c>
      <c r="ES69" s="352" t="str">
        <f t="shared" si="125"/>
        <v/>
      </c>
      <c r="ET69" s="352" t="str">
        <f t="shared" si="126"/>
        <v/>
      </c>
      <c r="EU69" s="352" t="str">
        <f t="shared" si="127"/>
        <v/>
      </c>
      <c r="EV69" s="379" t="str">
        <f t="shared" si="128"/>
        <v/>
      </c>
      <c r="EW69" s="379" t="str">
        <f t="shared" si="129"/>
        <v/>
      </c>
      <c r="EX69" s="381" t="str">
        <f>IF('Student DATA Entry'!I66="","",'Student DATA Entry'!I66)</f>
        <v/>
      </c>
      <c r="EY69" s="382" t="str">
        <f>IF('Student DATA Entry'!J66="","",'Student DATA Entry'!J66)</f>
        <v/>
      </c>
      <c r="EZ69" s="368" t="str">
        <f t="shared" si="130"/>
        <v xml:space="preserve">      </v>
      </c>
      <c r="FA69" s="368" t="str">
        <f t="shared" si="131"/>
        <v xml:space="preserve">      </v>
      </c>
      <c r="FB69" s="368" t="str">
        <f t="shared" si="132"/>
        <v xml:space="preserve">      </v>
      </c>
      <c r="FC69" s="368" t="str">
        <f t="shared" si="133"/>
        <v xml:space="preserve">              </v>
      </c>
      <c r="FD69" s="368" t="str">
        <f t="shared" si="134"/>
        <v xml:space="preserve"> </v>
      </c>
      <c r="FE69" s="479" t="str">
        <f t="shared" si="135"/>
        <v/>
      </c>
      <c r="FF69" s="384" t="str">
        <f t="shared" si="136"/>
        <v/>
      </c>
      <c r="FG69" s="481" t="str">
        <f t="shared" si="137"/>
        <v/>
      </c>
      <c r="FH69" s="386" t="str">
        <f t="shared" si="138"/>
        <v/>
      </c>
      <c r="FI69" s="364" t="str">
        <f t="shared" si="139"/>
        <v/>
      </c>
    </row>
    <row r="70" spans="1:165" s="140" customFormat="1" ht="15.6" customHeight="1">
      <c r="A70" s="369">
        <v>65</v>
      </c>
      <c r="B70" s="370" t="str">
        <f>IF('Marks Entry'!B72="","",VALUE('Marks Entry'!B72))</f>
        <v/>
      </c>
      <c r="C70" s="371" t="str">
        <f>IF('Marks Entry'!C72="","",'Marks Entry'!C72)</f>
        <v/>
      </c>
      <c r="D70" s="372" t="str">
        <f>IF('Marks Entry'!D72="","",'Marks Entry'!D72)</f>
        <v/>
      </c>
      <c r="E70" s="373" t="str">
        <f>IF('Marks Entry'!E72="","",'Marks Entry'!E72)</f>
        <v/>
      </c>
      <c r="F70" s="373" t="str">
        <f>IF('Marks Entry'!F72="","",'Marks Entry'!F72)</f>
        <v/>
      </c>
      <c r="G70" s="373" t="str">
        <f>IF('Marks Entry'!G72="","",'Marks Entry'!G72)</f>
        <v/>
      </c>
      <c r="H70" s="352" t="str">
        <f>IF('Marks Entry'!H72="","",'Marks Entry'!H72)</f>
        <v/>
      </c>
      <c r="I70" s="352" t="str">
        <f>IF('Marks Entry'!I72="","",'Marks Entry'!I72)</f>
        <v/>
      </c>
      <c r="J70" s="352" t="str">
        <f>IF('Marks Entry'!J72="","",'Marks Entry'!J72)</f>
        <v/>
      </c>
      <c r="K70" s="352" t="str">
        <f>IF('Marks Entry'!K72="","",'Marks Entry'!K72)</f>
        <v/>
      </c>
      <c r="L70" s="352" t="str">
        <f>IF('Marks Entry'!L72="","",'Marks Entry'!L72)</f>
        <v/>
      </c>
      <c r="M70" s="353" t="str">
        <f t="shared" si="27"/>
        <v/>
      </c>
      <c r="N70" s="374" t="str">
        <f t="shared" si="28"/>
        <v/>
      </c>
      <c r="O70" s="352" t="str">
        <f>IF('Marks Entry'!M72="","",'Marks Entry'!M72)</f>
        <v/>
      </c>
      <c r="P70" s="374" t="str">
        <f t="shared" si="29"/>
        <v/>
      </c>
      <c r="Q70" s="371" t="str">
        <f>IF(AND($B70="NSO",$E70="",O70=""),"",IF(AND('Marks Entry'!N72="AB"),"AB",IF(AND('Marks Entry'!N72="ML"),"RE",IF('Marks Entry'!N72="","",ROUNDUP('Marks Entry'!N72*30/100,0)))))</f>
        <v/>
      </c>
      <c r="R70" s="375" t="str">
        <f t="shared" si="30"/>
        <v/>
      </c>
      <c r="S70" s="357">
        <f t="shared" si="31"/>
        <v>0</v>
      </c>
      <c r="T70" s="357">
        <f t="shared" si="32"/>
        <v>0</v>
      </c>
      <c r="U70" s="358" t="str">
        <f t="shared" si="33"/>
        <v/>
      </c>
      <c r="V70" s="357" t="str">
        <f t="shared" si="34"/>
        <v/>
      </c>
      <c r="W70" s="357" t="str">
        <f t="shared" si="35"/>
        <v/>
      </c>
      <c r="X70" s="357" t="str">
        <f t="shared" si="36"/>
        <v/>
      </c>
      <c r="Y70" s="352" t="str">
        <f>IF('Marks Entry'!O72="","",'Marks Entry'!O72)</f>
        <v/>
      </c>
      <c r="Z70" s="352" t="str">
        <f>IF('Marks Entry'!P72="","",'Marks Entry'!P72)</f>
        <v/>
      </c>
      <c r="AA70" s="352" t="str">
        <f>IF('Marks Entry'!Q72="","",'Marks Entry'!Q72)</f>
        <v/>
      </c>
      <c r="AB70" s="353" t="str">
        <f t="shared" si="37"/>
        <v/>
      </c>
      <c r="AC70" s="374" t="str">
        <f t="shared" si="38"/>
        <v/>
      </c>
      <c r="AD70" s="352" t="str">
        <f>IF('Marks Entry'!R72="","",'Marks Entry'!R72)</f>
        <v/>
      </c>
      <c r="AE70" s="374" t="str">
        <f t="shared" si="39"/>
        <v/>
      </c>
      <c r="AF70" s="371" t="str">
        <f>IF(AND($B70="NSO",$E70=""),"",IF(AND('Marks Entry'!S72="AB"),"AB",IF(AND('Marks Entry'!S72="ML"),"RE",IF('Marks Entry'!S72="","",ROUNDUP('Marks Entry'!S72*30/100,0)))))</f>
        <v/>
      </c>
      <c r="AG70" s="375" t="str">
        <f t="shared" si="40"/>
        <v/>
      </c>
      <c r="AH70" s="357">
        <f t="shared" si="41"/>
        <v>0</v>
      </c>
      <c r="AI70" s="357">
        <f t="shared" si="42"/>
        <v>0</v>
      </c>
      <c r="AJ70" s="358" t="str">
        <f t="shared" si="43"/>
        <v/>
      </c>
      <c r="AK70" s="357" t="str">
        <f t="shared" si="44"/>
        <v/>
      </c>
      <c r="AL70" s="357" t="str">
        <f t="shared" si="45"/>
        <v/>
      </c>
      <c r="AM70" s="357" t="str">
        <f t="shared" si="46"/>
        <v/>
      </c>
      <c r="AN70" s="359" t="str">
        <f>IF('Marks Entry'!T72="","",'Marks Entry'!T72)</f>
        <v/>
      </c>
      <c r="AO70" s="352" t="str">
        <f>IF('Marks Entry'!V72="","",'Marks Entry'!V72)</f>
        <v/>
      </c>
      <c r="AP70" s="352" t="str">
        <f>IF('Marks Entry'!W72="","",'Marks Entry'!W72)</f>
        <v/>
      </c>
      <c r="AQ70" s="352" t="str">
        <f>IF('Marks Entry'!X72="","",'Marks Entry'!X72)</f>
        <v/>
      </c>
      <c r="AR70" s="353" t="str">
        <f t="shared" si="47"/>
        <v/>
      </c>
      <c r="AS70" s="374" t="str">
        <f t="shared" si="48"/>
        <v/>
      </c>
      <c r="AT70" s="352" t="str">
        <f>IF('Marks Entry'!Y72="","",'Marks Entry'!Y72)</f>
        <v/>
      </c>
      <c r="AU70" s="352" t="str">
        <f>IF('Marks Entry'!Z72="","",'Marks Entry'!Z72)</f>
        <v/>
      </c>
      <c r="AV70" s="352" t="str">
        <f t="shared" si="49"/>
        <v/>
      </c>
      <c r="AW70" s="374" t="str">
        <f t="shared" si="50"/>
        <v/>
      </c>
      <c r="AX70" s="371" t="str">
        <f>IF(AND($B70="NSO",$E70=""),"",IF(AND('Marks Entry'!AA72="AB",'Marks Entry'!AB72="AB"),"AB",IF(AND('Marks Entry'!AA72="ML",'Marks Entry'!AB72="ML"),"RE",IF('Marks Entry'!AA72="","",ROUNDUP(('Marks Entry'!AA72+'Marks Entry'!AB72)*30/100,0)))))</f>
        <v/>
      </c>
      <c r="AY70" s="375" t="str">
        <f t="shared" si="51"/>
        <v/>
      </c>
      <c r="AZ70" s="357">
        <f t="shared" si="52"/>
        <v>0</v>
      </c>
      <c r="BA70" s="357">
        <f t="shared" si="53"/>
        <v>0</v>
      </c>
      <c r="BB70" s="358" t="str">
        <f t="shared" si="54"/>
        <v/>
      </c>
      <c r="BC70" s="357" t="str">
        <f t="shared" si="55"/>
        <v/>
      </c>
      <c r="BD70" s="357" t="str">
        <f t="shared" si="56"/>
        <v/>
      </c>
      <c r="BE70" s="357" t="str">
        <f t="shared" si="57"/>
        <v/>
      </c>
      <c r="BF70" s="359" t="str">
        <f>IF('Marks Entry'!AC72="","",'Marks Entry'!AC72)</f>
        <v/>
      </c>
      <c r="BG70" s="352" t="str">
        <f>IF('Marks Entry'!AE72="","",'Marks Entry'!AE72)</f>
        <v/>
      </c>
      <c r="BH70" s="352" t="str">
        <f>IF('Marks Entry'!AF72="","",'Marks Entry'!AF72)</f>
        <v/>
      </c>
      <c r="BI70" s="352" t="str">
        <f>IF('Marks Entry'!AG72="","",'Marks Entry'!AG72)</f>
        <v/>
      </c>
      <c r="BJ70" s="353" t="str">
        <f t="shared" si="58"/>
        <v/>
      </c>
      <c r="BK70" s="374" t="str">
        <f t="shared" si="59"/>
        <v/>
      </c>
      <c r="BL70" s="352" t="str">
        <f>IF('Marks Entry'!AH72="","",'Marks Entry'!AH72)</f>
        <v/>
      </c>
      <c r="BM70" s="352" t="str">
        <f>IF('Marks Entry'!AI72="","",'Marks Entry'!AI72)</f>
        <v/>
      </c>
      <c r="BN70" s="352" t="str">
        <f t="shared" si="60"/>
        <v/>
      </c>
      <c r="BO70" s="374" t="str">
        <f t="shared" si="61"/>
        <v/>
      </c>
      <c r="BP70" s="371" t="str">
        <f>IF(AND($B70="NSO",$E70=""),"",IF(AND('Marks Entry'!AJ72="AB",'Marks Entry'!AK72="AB"),"AB",IF(AND('Marks Entry'!AJ72="ML",'Marks Entry'!AK72="ML"),"RE",IF('Marks Entry'!AJ72="","",ROUNDUP(('Marks Entry'!AJ72+'Marks Entry'!AK72)*30/100,0)))))</f>
        <v/>
      </c>
      <c r="BQ70" s="375" t="str">
        <f t="shared" si="62"/>
        <v/>
      </c>
      <c r="BR70" s="357">
        <f t="shared" si="63"/>
        <v>0</v>
      </c>
      <c r="BS70" s="357">
        <f t="shared" si="64"/>
        <v>0</v>
      </c>
      <c r="BT70" s="358" t="str">
        <f t="shared" si="65"/>
        <v/>
      </c>
      <c r="BU70" s="357" t="str">
        <f t="shared" si="66"/>
        <v/>
      </c>
      <c r="BV70" s="357" t="str">
        <f t="shared" si="67"/>
        <v/>
      </c>
      <c r="BW70" s="357" t="str">
        <f t="shared" si="68"/>
        <v/>
      </c>
      <c r="BX70" s="359" t="str">
        <f>IF('Marks Entry'!AL72="","",'Marks Entry'!AL72)</f>
        <v/>
      </c>
      <c r="BY70" s="352" t="str">
        <f>IF('Marks Entry'!AN72="","",'Marks Entry'!AN72)</f>
        <v/>
      </c>
      <c r="BZ70" s="352" t="str">
        <f>IF('Marks Entry'!AO72="","",'Marks Entry'!AO72)</f>
        <v/>
      </c>
      <c r="CA70" s="352" t="str">
        <f>IF('Marks Entry'!AP72="","",'Marks Entry'!AP72)</f>
        <v/>
      </c>
      <c r="CB70" s="353" t="str">
        <f t="shared" si="69"/>
        <v/>
      </c>
      <c r="CC70" s="374" t="str">
        <f t="shared" si="70"/>
        <v/>
      </c>
      <c r="CD70" s="352" t="str">
        <f>IF('Marks Entry'!AQ72="","",'Marks Entry'!AQ72)</f>
        <v/>
      </c>
      <c r="CE70" s="352" t="str">
        <f>IF('Marks Entry'!AR72="","",'Marks Entry'!AR72)</f>
        <v/>
      </c>
      <c r="CF70" s="352" t="str">
        <f t="shared" si="71"/>
        <v/>
      </c>
      <c r="CG70" s="374" t="str">
        <f t="shared" si="72"/>
        <v/>
      </c>
      <c r="CH70" s="371" t="str">
        <f>IF(AND($B70="NSO",$E70=""),"",IF(AND('Marks Entry'!AS72="AB",'Marks Entry'!AT72="AB"),"AB",IF(AND('Marks Entry'!AS72="ML",'Marks Entry'!AT72="ML"),"RE",IF('Marks Entry'!AS72="","",ROUNDUP(('Marks Entry'!AS72+'Marks Entry'!AT72)*30/100,0)))))</f>
        <v/>
      </c>
      <c r="CI70" s="375" t="str">
        <f t="shared" si="73"/>
        <v/>
      </c>
      <c r="CJ70" s="357">
        <f t="shared" si="74"/>
        <v>0</v>
      </c>
      <c r="CK70" s="357">
        <f t="shared" si="75"/>
        <v>0</v>
      </c>
      <c r="CL70" s="358" t="str">
        <f t="shared" si="76"/>
        <v/>
      </c>
      <c r="CM70" s="357" t="str">
        <f t="shared" si="77"/>
        <v/>
      </c>
      <c r="CN70" s="357" t="str">
        <f t="shared" si="78"/>
        <v/>
      </c>
      <c r="CO70" s="357" t="str">
        <f t="shared" si="79"/>
        <v/>
      </c>
      <c r="CP70" s="359" t="str">
        <f>IF('Marks Entry'!AU72="","",'Marks Entry'!AU72)</f>
        <v/>
      </c>
      <c r="CQ70" s="352" t="str">
        <f>IF('Marks Entry'!AW72="","",'Marks Entry'!AW72)</f>
        <v/>
      </c>
      <c r="CR70" s="352" t="str">
        <f>IF('Marks Entry'!AX72="","",'Marks Entry'!AX72)</f>
        <v/>
      </c>
      <c r="CS70" s="352" t="str">
        <f>IF('Marks Entry'!AY72="","",'Marks Entry'!AY72)</f>
        <v/>
      </c>
      <c r="CT70" s="353" t="str">
        <f t="shared" si="80"/>
        <v/>
      </c>
      <c r="CU70" s="374" t="str">
        <f t="shared" si="81"/>
        <v/>
      </c>
      <c r="CV70" s="352" t="str">
        <f>IF('Marks Entry'!AZ72="","",'Marks Entry'!AZ72)</f>
        <v/>
      </c>
      <c r="CW70" s="352" t="str">
        <f>IF('Marks Entry'!BA72="","",'Marks Entry'!BA72)</f>
        <v/>
      </c>
      <c r="CX70" s="352" t="str">
        <f t="shared" si="82"/>
        <v/>
      </c>
      <c r="CY70" s="374" t="str">
        <f t="shared" si="83"/>
        <v/>
      </c>
      <c r="CZ70" s="371" t="str">
        <f>IF(AND($B70="NSO",$E70=""),"",IF(AND('Marks Entry'!BB72="AB",'Marks Entry'!BC72="AB"),"AB",IF(AND('Marks Entry'!BB72="ML",'Marks Entry'!BC72="ML"),"RE",IF('Marks Entry'!BB72="","",ROUNDUP(('Marks Entry'!BB72+'Marks Entry'!BC72)*30/100,0)))))</f>
        <v/>
      </c>
      <c r="DA70" s="375" t="str">
        <f t="shared" si="84"/>
        <v/>
      </c>
      <c r="DB70" s="357">
        <f t="shared" si="85"/>
        <v>0</v>
      </c>
      <c r="DC70" s="357">
        <f t="shared" si="86"/>
        <v>0</v>
      </c>
      <c r="DD70" s="358" t="str">
        <f t="shared" si="87"/>
        <v/>
      </c>
      <c r="DE70" s="357" t="str">
        <f t="shared" si="88"/>
        <v/>
      </c>
      <c r="DF70" s="357" t="str">
        <f t="shared" si="89"/>
        <v/>
      </c>
      <c r="DG70" s="357" t="str">
        <f t="shared" si="90"/>
        <v/>
      </c>
      <c r="DH70" s="357">
        <f t="shared" si="91"/>
        <v>0</v>
      </c>
      <c r="DI70" s="376" t="str">
        <f t="shared" si="92"/>
        <v/>
      </c>
      <c r="DJ70" s="376" t="str">
        <f t="shared" si="93"/>
        <v/>
      </c>
      <c r="DK70" s="376" t="str">
        <f t="shared" si="94"/>
        <v/>
      </c>
      <c r="DL70" s="376" t="str">
        <f t="shared" si="95"/>
        <v/>
      </c>
      <c r="DM70" s="376" t="str">
        <f t="shared" si="96"/>
        <v/>
      </c>
      <c r="DN70" s="376" t="str">
        <f t="shared" si="97"/>
        <v/>
      </c>
      <c r="DO70" s="361">
        <f t="shared" si="98"/>
        <v>0</v>
      </c>
      <c r="DP70" s="361">
        <f t="shared" si="99"/>
        <v>0</v>
      </c>
      <c r="DQ70" s="361">
        <f t="shared" si="100"/>
        <v>0</v>
      </c>
      <c r="DR70" s="361">
        <f t="shared" si="101"/>
        <v>0</v>
      </c>
      <c r="DS70" s="361">
        <f t="shared" si="102"/>
        <v>0</v>
      </c>
      <c r="DT70" s="377" t="str">
        <f t="shared" si="103"/>
        <v/>
      </c>
      <c r="DU70" s="480" t="str">
        <f>IF('Marks Entry'!BD72="","",'Marks Entry'!BD72)</f>
        <v/>
      </c>
      <c r="DV70" s="480" t="str">
        <f>IF('Marks Entry'!BE72="","",'Marks Entry'!BE72)</f>
        <v/>
      </c>
      <c r="DW70" s="480" t="str">
        <f>IF('Marks Entry'!BF72="","",'Marks Entry'!BF72)</f>
        <v/>
      </c>
      <c r="DX70" s="378" t="str">
        <f t="shared" si="104"/>
        <v/>
      </c>
      <c r="DY70" s="352" t="str">
        <f t="shared" si="105"/>
        <v/>
      </c>
      <c r="DZ70" s="379" t="str">
        <f t="shared" si="106"/>
        <v/>
      </c>
      <c r="EA70" s="352" t="str">
        <f t="shared" si="107"/>
        <v/>
      </c>
      <c r="EB70" s="379" t="str">
        <f t="shared" si="108"/>
        <v/>
      </c>
      <c r="EC70" s="352" t="str">
        <f t="shared" si="109"/>
        <v/>
      </c>
      <c r="ED70" s="352" t="str">
        <f t="shared" si="110"/>
        <v/>
      </c>
      <c r="EE70" s="352" t="str">
        <f t="shared" si="111"/>
        <v/>
      </c>
      <c r="EF70" s="380" t="str">
        <f t="shared" si="112"/>
        <v/>
      </c>
      <c r="EG70" s="379" t="str">
        <f t="shared" si="113"/>
        <v/>
      </c>
      <c r="EH70" s="352" t="str">
        <f t="shared" si="114"/>
        <v/>
      </c>
      <c r="EI70" s="352" t="str">
        <f t="shared" si="115"/>
        <v/>
      </c>
      <c r="EJ70" s="352" t="str">
        <f t="shared" si="116"/>
        <v/>
      </c>
      <c r="EK70" s="352" t="str">
        <f t="shared" si="117"/>
        <v/>
      </c>
      <c r="EL70" s="379" t="str">
        <f t="shared" si="118"/>
        <v/>
      </c>
      <c r="EM70" s="352" t="str">
        <f t="shared" si="119"/>
        <v/>
      </c>
      <c r="EN70" s="352" t="str">
        <f t="shared" si="120"/>
        <v/>
      </c>
      <c r="EO70" s="352" t="str">
        <f t="shared" si="121"/>
        <v/>
      </c>
      <c r="EP70" s="352" t="str">
        <f t="shared" si="122"/>
        <v/>
      </c>
      <c r="EQ70" s="379" t="str">
        <f t="shared" si="123"/>
        <v/>
      </c>
      <c r="ER70" s="352" t="str">
        <f t="shared" si="124"/>
        <v/>
      </c>
      <c r="ES70" s="352" t="str">
        <f t="shared" si="125"/>
        <v/>
      </c>
      <c r="ET70" s="352" t="str">
        <f t="shared" si="126"/>
        <v/>
      </c>
      <c r="EU70" s="352" t="str">
        <f t="shared" si="127"/>
        <v/>
      </c>
      <c r="EV70" s="379" t="str">
        <f t="shared" si="128"/>
        <v/>
      </c>
      <c r="EW70" s="379" t="str">
        <f t="shared" si="129"/>
        <v/>
      </c>
      <c r="EX70" s="381" t="str">
        <f>IF('Student DATA Entry'!I67="","",'Student DATA Entry'!I67)</f>
        <v/>
      </c>
      <c r="EY70" s="382" t="str">
        <f>IF('Student DATA Entry'!J67="","",'Student DATA Entry'!J67)</f>
        <v/>
      </c>
      <c r="EZ70" s="368" t="str">
        <f t="shared" si="130"/>
        <v xml:space="preserve">      </v>
      </c>
      <c r="FA70" s="368" t="str">
        <f t="shared" si="131"/>
        <v xml:space="preserve">      </v>
      </c>
      <c r="FB70" s="368" t="str">
        <f t="shared" si="132"/>
        <v xml:space="preserve">      </v>
      </c>
      <c r="FC70" s="368" t="str">
        <f t="shared" si="133"/>
        <v xml:space="preserve">              </v>
      </c>
      <c r="FD70" s="368" t="str">
        <f t="shared" si="134"/>
        <v xml:space="preserve"> </v>
      </c>
      <c r="FE70" s="479" t="str">
        <f t="shared" si="135"/>
        <v/>
      </c>
      <c r="FF70" s="384" t="str">
        <f t="shared" si="136"/>
        <v/>
      </c>
      <c r="FG70" s="481" t="str">
        <f t="shared" si="137"/>
        <v/>
      </c>
      <c r="FH70" s="386" t="str">
        <f t="shared" si="138"/>
        <v/>
      </c>
      <c r="FI70" s="364" t="str">
        <f t="shared" si="139"/>
        <v/>
      </c>
    </row>
    <row r="71" spans="1:165" s="140" customFormat="1" ht="15.6" customHeight="1">
      <c r="A71" s="369">
        <v>66</v>
      </c>
      <c r="B71" s="370" t="str">
        <f>IF('Marks Entry'!B73="","",VALUE('Marks Entry'!B73))</f>
        <v/>
      </c>
      <c r="C71" s="371" t="str">
        <f>IF('Marks Entry'!C73="","",'Marks Entry'!C73)</f>
        <v/>
      </c>
      <c r="D71" s="372" t="str">
        <f>IF('Marks Entry'!D73="","",'Marks Entry'!D73)</f>
        <v/>
      </c>
      <c r="E71" s="373" t="str">
        <f>IF('Marks Entry'!E73="","",'Marks Entry'!E73)</f>
        <v/>
      </c>
      <c r="F71" s="373" t="str">
        <f>IF('Marks Entry'!F73="","",'Marks Entry'!F73)</f>
        <v/>
      </c>
      <c r="G71" s="373" t="str">
        <f>IF('Marks Entry'!G73="","",'Marks Entry'!G73)</f>
        <v/>
      </c>
      <c r="H71" s="352" t="str">
        <f>IF('Marks Entry'!H73="","",'Marks Entry'!H73)</f>
        <v/>
      </c>
      <c r="I71" s="352" t="str">
        <f>IF('Marks Entry'!I73="","",'Marks Entry'!I73)</f>
        <v/>
      </c>
      <c r="J71" s="352" t="str">
        <f>IF('Marks Entry'!J73="","",'Marks Entry'!J73)</f>
        <v/>
      </c>
      <c r="K71" s="352" t="str">
        <f>IF('Marks Entry'!K73="","",'Marks Entry'!K73)</f>
        <v/>
      </c>
      <c r="L71" s="352" t="str">
        <f>IF('Marks Entry'!L73="","",'Marks Entry'!L73)</f>
        <v/>
      </c>
      <c r="M71" s="353" t="str">
        <f t="shared" ref="M71:M105" si="140">IF(AND(J71="",K71="",L71=""),"",SUM(J71:L71))</f>
        <v/>
      </c>
      <c r="N71" s="374" t="str">
        <f t="shared" ref="N71:N105" si="141">IF(AND($B71="NSO",$E71=""),"",IF(AND(M71="AB"),"AB",IF(AND(M71="ML"),"RE",IF(AND(M71=""),"",ROUNDUP(M71*20/30,0)))))</f>
        <v/>
      </c>
      <c r="O71" s="352" t="str">
        <f>IF('Marks Entry'!M73="","",'Marks Entry'!M73)</f>
        <v/>
      </c>
      <c r="P71" s="374" t="str">
        <f t="shared" ref="P71:P105" si="142">IF(AND($B71="NSO",$E71="",O71=""),"",IF(AND(O71="AB"),"AB",IF(AND(O71="ML"),"RE",IF(AND(O71=""),"",ROUNDUP(O71*50/70,0)))))</f>
        <v/>
      </c>
      <c r="Q71" s="371" t="str">
        <f>IF(AND($B71="NSO",$E71="",O71=""),"",IF(AND('Marks Entry'!N73="AB"),"AB",IF(AND('Marks Entry'!N73="ML"),"RE",IF('Marks Entry'!N73="","",ROUNDUP('Marks Entry'!N73*30/100,0)))))</f>
        <v/>
      </c>
      <c r="R71" s="375" t="str">
        <f t="shared" ref="R71:R105" si="143">IF(AND(N71="",P71="",Q71=""),"",SUM(N71,P71,Q71))</f>
        <v/>
      </c>
      <c r="S71" s="357">
        <f t="shared" ref="S71:S105" si="144">COUNTIF(J71:L71,"NA")*10</f>
        <v>0</v>
      </c>
      <c r="T71" s="357">
        <f t="shared" ref="T71:T105" si="145">(COUNTIF(J71:L71,"ML")*10)+(COUNTIF(O71,"ML")*70)+(COUNTIF(Q71,"ML")*100)</f>
        <v>0</v>
      </c>
      <c r="U71" s="358" t="str">
        <f t="shared" ref="U71:U105" si="146">IF(AND($B71="NSO"),"nso",IF(AND(J71="",K71="",L71="",O71="",Q71=""),"",IF(AND(K71="",L71="",O71="",Q71=""),10-S71-T71,IF(AND(L71="",O71="",Q71=""),20-S71-T71,IF(AND(L71="",Q71=""),90-S71-T71,IF(Q71="",100-S71-T71,100-S71-T71))))))</f>
        <v/>
      </c>
      <c r="V71" s="357" t="str">
        <f t="shared" ref="V71:V105" si="147">IF(AND(OR(J71="ab",J71="ml"),OR(K71="ab",K71="ml"),OR(L71="ab",L71="ml")),"AB",IF(AND(OR(J71="ab",J71="ml"),OR(K71="ab",K71="ml"),OR(O71="ab",O71="ml")),"AB",IF(AND(OR(J71="ab",J71="ml"),OR(O71="ab",O71="ml"),OR(L71="ab",L71="ml")),"AB",IF(AND(OR(O71="ab",O71="ml"),OR(K71="ab",K71="ml"),OR(L71="ab",L71="ml")),"AB",""))))</f>
        <v/>
      </c>
      <c r="W71" s="357" t="str">
        <f t="shared" ref="W71:W105" si="148">IF(OR($B71="NSO",$E71="",Q71=""),"",IF(AND(P71="AB",Q71="ab"),"AB",IF(Q71="ML","RE",IF(AND(R71&gt;=36%*U71),"P",IF(AND(R71&gt;=34%*U71,T71=0),"G2",IF(AND(R71&gt;=31%*U71,T71=0),"G1",IF(R71&lt;=30%*U71,"F","")))))))</f>
        <v/>
      </c>
      <c r="X71" s="357" t="str">
        <f t="shared" ref="X71:X105" si="149">IF(OR(W71="",W71=0,W71="S",W71="RE",W71="AB"),W71,IF(R71&gt;=75%*U71,"D",IF(R71&gt;=60%*U71,"I",IF(R71&gt;=48%*U71,"II",IF(R71&gt;=36%*U71,"III",IF(R71&gt;=0%*U71,"P",W71))))))</f>
        <v/>
      </c>
      <c r="Y71" s="352" t="str">
        <f>IF('Marks Entry'!O73="","",'Marks Entry'!O73)</f>
        <v/>
      </c>
      <c r="Z71" s="352" t="str">
        <f>IF('Marks Entry'!P73="","",'Marks Entry'!P73)</f>
        <v/>
      </c>
      <c r="AA71" s="352" t="str">
        <f>IF('Marks Entry'!Q73="","",'Marks Entry'!Q73)</f>
        <v/>
      </c>
      <c r="AB71" s="353" t="str">
        <f t="shared" ref="AB71:AB105" si="150">IF(AND(Y71="",Z71="",AA71=""),"",SUM(Y71:AA71))</f>
        <v/>
      </c>
      <c r="AC71" s="374" t="str">
        <f t="shared" ref="AC71:AC105" si="151">IF(AND($B71="NSO",$E71="",AB71=""),"",IF(AND(AB71="AB"),"AB",IF(AND(AB71="ML"),"RE",IF(AND(AB71=""),"",ROUNDUP(AB71*20/30,0)))))</f>
        <v/>
      </c>
      <c r="AD71" s="352" t="str">
        <f>IF('Marks Entry'!R73="","",'Marks Entry'!R73)</f>
        <v/>
      </c>
      <c r="AE71" s="374" t="str">
        <f t="shared" ref="AE71:AE105" si="152">IF(AND($B71="NSO",$E71="",AD71=""),"",IF(AND(AD71="AB"),"AB",IF(AND(AD71="ML"),"RE",IF(AND(AD71=""),"",ROUNDUP(AD71*50/70,0)))))</f>
        <v/>
      </c>
      <c r="AF71" s="371" t="str">
        <f>IF(AND($B71="NSO",$E71=""),"",IF(AND('Marks Entry'!S73="AB"),"AB",IF(AND('Marks Entry'!S73="ML"),"RE",IF('Marks Entry'!S73="","",ROUNDUP('Marks Entry'!S73*30/100,0)))))</f>
        <v/>
      </c>
      <c r="AG71" s="375" t="str">
        <f t="shared" ref="AG71:AG105" si="153">IF(AND(AC71="",AE71="",AF71=""),"",SUM(AC71,AE71,AF71))</f>
        <v/>
      </c>
      <c r="AH71" s="357">
        <f t="shared" ref="AH71:AH105" si="154">COUNTIF(Y71:AA71,"NA")*10</f>
        <v>0</v>
      </c>
      <c r="AI71" s="357">
        <f t="shared" ref="AI71:AI105" si="155">(COUNTIF(Y71:AA71,"ML")*10)+(COUNTIF(AD71,"ML")*70)+(COUNTIF(AF71,"ML")*100)</f>
        <v>0</v>
      </c>
      <c r="AJ71" s="358" t="str">
        <f t="shared" ref="AJ71:AJ105" si="156">IF(AND($B71="NSO"),"nso",IF(AND(Y71="",Z71="",AA71="",AD71="",AF71=""),"",IF(AND(Z71="",AA71="",AD71="",AF71=""),10-AH71-AI71,IF(AND(AA71="",AD71="",AF71=""),20-AH71-AI71,IF(AND(AA71="",AF71=""),90-AH71-AI71,IF(AF71="",100-AH71-AI71,100-AH71-AI71))))))</f>
        <v/>
      </c>
      <c r="AK71" s="357" t="str">
        <f t="shared" ref="AK71:AK105" si="157">IF(AND(OR(Y71="ab",Y71="ml"),OR(Z71="ab",Z71="ml"),OR(AA71="ab",AA71="ml")),"AB",IF(AND(OR(Y71="ab",Y71="ml"),OR(Z71="ab",Z71="ml"),OR(AD71="ab",AD71="ml")),"AB",IF(AND(OR(Y71="ab",Y71="ml"),OR(AD71="ab",AD71="ml"),OR(AA71="ab",AA71="ml")),"AB",IF(AND(OR(AD71="ab",AD71="ml"),OR(Z71="ab",Z71="ml"),OR(AA71="ab",AA71="ml")),"AB",""))))</f>
        <v/>
      </c>
      <c r="AL71" s="357" t="str">
        <f t="shared" ref="AL71:AL105" si="158">IF(OR($B71="NSO",$E71="",AF71=""),"",IF(AND(AE71="AB",AF71="ab"),"AB",IF(AF71="ML","RE",IF(AND(AG71&gt;=36%*AJ71),"P",IF(AND(AG71&gt;=34%*AJ71,AI71=0),"G2",IF(AND(AG71&gt;=31%*AJ71,AI71=0),"G1",IF(AG71&lt;=30%*AJ71,"F","")))))))</f>
        <v/>
      </c>
      <c r="AM71" s="357" t="str">
        <f t="shared" ref="AM71:AM105" si="159">IF(OR(AL71="",AL71=0,AL71="S",AL71="RE",AL71="AB"),AL71,IF(AG71&gt;=75%*AJ71,"D",IF(AG71&gt;=60%*AJ71,"I",IF(AG71&gt;=48%*AJ71,"II",IF(AG71&gt;=36%*AJ71,"III",IF(AG71&gt;=0%*AJ71,"P",AL71))))))</f>
        <v/>
      </c>
      <c r="AN71" s="359" t="str">
        <f>IF('Marks Entry'!T73="","",'Marks Entry'!T73)</f>
        <v/>
      </c>
      <c r="AO71" s="352" t="str">
        <f>IF('Marks Entry'!V73="","",'Marks Entry'!V73)</f>
        <v/>
      </c>
      <c r="AP71" s="352" t="str">
        <f>IF('Marks Entry'!W73="","",'Marks Entry'!W73)</f>
        <v/>
      </c>
      <c r="AQ71" s="352" t="str">
        <f>IF('Marks Entry'!X73="","",'Marks Entry'!X73)</f>
        <v/>
      </c>
      <c r="AR71" s="353" t="str">
        <f t="shared" ref="AR71:AR105" si="160">IF(AND(AO71="",AP71="",AQ71=""),"",SUM(AO71:AQ71))</f>
        <v/>
      </c>
      <c r="AS71" s="374" t="str">
        <f t="shared" ref="AS71:AS105" si="161">IF(AND($B71="NSO",$E71="",AR71=""),"",IF(AND(AR71="AB"),"AB",IF(AND(AR71="ML"),"RE",IF(AND(AR71=""),"",ROUNDUP(AR71*20/30,0)))))</f>
        <v/>
      </c>
      <c r="AT71" s="352" t="str">
        <f>IF('Marks Entry'!Y73="","",'Marks Entry'!Y73)</f>
        <v/>
      </c>
      <c r="AU71" s="352" t="str">
        <f>IF('Marks Entry'!Z73="","",'Marks Entry'!Z73)</f>
        <v/>
      </c>
      <c r="AV71" s="352" t="str">
        <f t="shared" ref="AV71:AV105" si="162">IF(AND(AT71="",AU71=""),"",IF(AND(AT71="AB",AU71="AB"),"AB",IF(AND(AT71="ML",AU71="ML"),"RE",SUM(AT71,AU71))))</f>
        <v/>
      </c>
      <c r="AW71" s="374" t="str">
        <f t="shared" ref="AW71:AW105" si="163">IF(AND($B71="NSO",$E71="",AV71=""),"",IF(AND(AV71="AB"),"AB",IF(AND(AV71="ML"),"RE",IF(AND(AV71=""),"",ROUNDUP(AV71*50/70,0)))))</f>
        <v/>
      </c>
      <c r="AX71" s="371" t="str">
        <f>IF(AND($B71="NSO",$E71=""),"",IF(AND('Marks Entry'!AA73="AB",'Marks Entry'!AB73="AB"),"AB",IF(AND('Marks Entry'!AA73="ML",'Marks Entry'!AB73="ML"),"RE",IF('Marks Entry'!AA73="","",ROUNDUP(('Marks Entry'!AA73+'Marks Entry'!AB73)*30/100,0)))))</f>
        <v/>
      </c>
      <c r="AY71" s="375" t="str">
        <f t="shared" ref="AY71:AY105" si="164">IF(AND(AS71="",AW71="",AX71=""),"",SUM(AS71,AW71,AX71))</f>
        <v/>
      </c>
      <c r="AZ71" s="357">
        <f t="shared" ref="AZ71:AZ105" si="165">COUNTIF(AO71:AQ71,"NA")*10</f>
        <v>0</v>
      </c>
      <c r="BA71" s="357">
        <f t="shared" ref="BA71:BA105" si="166">(COUNTIF(AO71:AQ71,"ML")*10)+(COUNTIF(AT71,"ML")*70)+(COUNTIF(AX71,"ML")*100)</f>
        <v>0</v>
      </c>
      <c r="BB71" s="358" t="str">
        <f t="shared" ref="BB71:BB105" si="167">IF(OR($B71="NSO",$B71=0),"",IF(AND(AO71="",AP71="",AQ71="",AT71="",AX71=""),"",IF(AND(AP71="",AQ71="",AT71="",AX71=""),10-AZ71-BA71,IF(AND(AQ71="",AT71="",AX71=""),20-AZ71-BA71,IF(AND(AQ71="",AX71=""),90-AZ71-BA71,IF(AX71="",100-AZ71-BA71,100-AZ71-BA71))))))</f>
        <v/>
      </c>
      <c r="BC71" s="357" t="str">
        <f t="shared" ref="BC71:BC105" si="168">IF(AND(OR(AO71="ab",AO71="ml"),OR(AP71="ab",AP71="ml"),OR(AQ71="ab",AQ71="ml")),"AB",IF(AND(OR(AO71="ab",AO71="ml"),OR(AP71="ab",AP71="ml"),OR(AT71="ab",AT71="ml")),"AB",IF(AND(OR(AO71="ab",AO71="ml"),OR(AT71="ab",AT71="ml"),OR(AQ71="ab",AQ71="ml")),"AB",IF(AND(OR(AT71="ab",AT71="ml"),OR(AP71="ab",AP71="ml"),OR(AQ71="ab",AQ71="ml")),"AB",""))))</f>
        <v/>
      </c>
      <c r="BD71" s="357" t="str">
        <f t="shared" ref="BD71:BD105" si="169">IF(OR($B71="NSO",$E71="",AX71=""),"",IF(AND(AW71="AB",AX71="ab"),"AB",IF(AX71="ML","RE",IF(AND(AY71&gt;=36%*BB71),"P",IF(AND(AY71&gt;=34%*BB71,BA71=0),"G2",IF(AND(AY71&gt;=31%*BB71,BA71=0),"G1",IF(AY71&lt;=30%*BB71,"F","")))))))</f>
        <v/>
      </c>
      <c r="BE71" s="357" t="str">
        <f t="shared" ref="BE71:BE105" si="170">IF(OR(BD71="",BD71=0,BD71="S",BD71="RE",BD71="AB"),BD71,IF(AY71&gt;=75%*BB71,"D",IF(AY71&gt;=60%*BB71,"I",IF(AY71&gt;=48%*BB71,"II",IF(AY71&gt;=36%*BB71,"III",IF(AY71&gt;=0%*BB71,"P",BD71))))))</f>
        <v/>
      </c>
      <c r="BF71" s="359" t="str">
        <f>IF('Marks Entry'!AC73="","",'Marks Entry'!AC73)</f>
        <v/>
      </c>
      <c r="BG71" s="352" t="str">
        <f>IF('Marks Entry'!AE73="","",'Marks Entry'!AE73)</f>
        <v/>
      </c>
      <c r="BH71" s="352" t="str">
        <f>IF('Marks Entry'!AF73="","",'Marks Entry'!AF73)</f>
        <v/>
      </c>
      <c r="BI71" s="352" t="str">
        <f>IF('Marks Entry'!AG73="","",'Marks Entry'!AG73)</f>
        <v/>
      </c>
      <c r="BJ71" s="353" t="str">
        <f t="shared" ref="BJ71:BJ105" si="171">IF(AND(BG71="",BH71="",BI71=""),"",SUM(BG71:BI71))</f>
        <v/>
      </c>
      <c r="BK71" s="374" t="str">
        <f t="shared" ref="BK71:BK105" si="172">IF(AND($E71="NSO",$E71="",BJ71=""),"",IF(AND(BJ71="AB"),"AB",IF(AND(BJ71="ML"),"RE",IF(AND(BJ71=""),"",ROUNDUP(BJ71*20/30,0)))))</f>
        <v/>
      </c>
      <c r="BL71" s="352" t="str">
        <f>IF('Marks Entry'!AH73="","",'Marks Entry'!AH73)</f>
        <v/>
      </c>
      <c r="BM71" s="352" t="str">
        <f>IF('Marks Entry'!AI73="","",'Marks Entry'!AI73)</f>
        <v/>
      </c>
      <c r="BN71" s="352" t="str">
        <f t="shared" ref="BN71:BN105" si="173">IF(AND(BL71="",BM71=""),"",IF(AND(BL71="AB",BM71="AB"),"AB",IF(AND(BL71="ML",BM71="ML"),"RE",SUM(BL71,BM71))))</f>
        <v/>
      </c>
      <c r="BO71" s="374" t="str">
        <f t="shared" ref="BO71:BO105" si="174">IF(AND($E71="NSO",$E71="",BN71=""),"",IF(AND(BN71="AB"),"AB",IF(AND(BN71="ML"),"RE",IF(AND(BN71=""),"",ROUNDUP(BN71*50/70,0)))))</f>
        <v/>
      </c>
      <c r="BP71" s="371" t="str">
        <f>IF(AND($B71="NSO",$E71=""),"",IF(AND('Marks Entry'!AJ73="AB",'Marks Entry'!AK73="AB"),"AB",IF(AND('Marks Entry'!AJ73="ML",'Marks Entry'!AK73="ML"),"RE",IF('Marks Entry'!AJ73="","",ROUNDUP(('Marks Entry'!AJ73+'Marks Entry'!AK73)*30/100,0)))))</f>
        <v/>
      </c>
      <c r="BQ71" s="375" t="str">
        <f t="shared" ref="BQ71:BQ105" si="175">IF(AND(BK71="",BO71="",BP71=""),"",SUM(BK71,BO71,BP71))</f>
        <v/>
      </c>
      <c r="BR71" s="357">
        <f t="shared" ref="BR71:BR105" si="176">COUNTIF(BG71:BI71,"NA")*10</f>
        <v>0</v>
      </c>
      <c r="BS71" s="357">
        <f t="shared" ref="BS71:BS105" si="177">(COUNTIF(BG71:BI71,"ML")*10)+(COUNTIF(BL71,"ML")*70)+(COUNTIF(BP71,"ML")*100)</f>
        <v>0</v>
      </c>
      <c r="BT71" s="358" t="str">
        <f t="shared" ref="BT71:BT105" si="178">IF(OR($B71="NSO",$B71=0),"",IF(AND(BG71="",BH71="",BI71="",BL71="",BP71=""),"",IF(AND(BH71="",BI71="",BL71="",BP71=""),10-BR71-BS71,IF(AND(BI71="",BL71="",BP71=""),20-BR71-BS71,IF(AND(BI71="",BP71=""),90-BR71-BS71,IF(BP71="",100-BR71-BS71,100-BR71-BS71))))))</f>
        <v/>
      </c>
      <c r="BU71" s="357" t="str">
        <f t="shared" ref="BU71:BU105" si="179">IF(AND(OR(BG71="ab",BG71="ml"),OR(BH71="ab",BH71="ml"),OR(BI71="ab",BI71="ml")),"AB",IF(AND(OR(BG71="ab",BG71="ml"),OR(BH71="ab",BH71="ml"),OR(BL71="ab",BL71="ml")),"AB",IF(AND(OR(BG71="ab",BG71="ml"),OR(BL71="ab",BL71="ml"),OR(BI71="ab",BI71="ml")),"AB",IF(AND(OR(BL71="ab",BL71="ml"),OR(BH71="ab",BH71="ml"),OR(BI71="ab",BI71="ml")),"AB",""))))</f>
        <v/>
      </c>
      <c r="BV71" s="357" t="str">
        <f t="shared" ref="BV71:BV105" si="180">IF(OR($B71="NSO",$E71="",BP71=""),"",IF(AND(BO71="AB",BP71="ab"),"AB",IF(BP71="ML","RE",IF(AND(BQ71&gt;=36%*BT71),"P",IF(AND(BQ71&gt;=34%*BT71,BS71=0),"G2",IF(AND(BQ71&gt;=31%*BT71,BS71=0),"G1",IF(BQ71&lt;=30%*BT71,"F","")))))))</f>
        <v/>
      </c>
      <c r="BW71" s="357" t="str">
        <f t="shared" ref="BW71:BW105" si="181">IF(OR(BV71="",BV71=0,BV71="S",BV71="RE",BV71="AB"),BV71,IF(BQ71&gt;=75%*BT71,"D",IF(BQ71&gt;=60%*BT71,"I",IF(BQ71&gt;=48%*BT71,"II",IF(BQ71&gt;=36%*BT71,"III",IF(BQ71&gt;=0%*BT71,"P",BV71))))))</f>
        <v/>
      </c>
      <c r="BX71" s="359" t="str">
        <f>IF('Marks Entry'!AL73="","",'Marks Entry'!AL73)</f>
        <v/>
      </c>
      <c r="BY71" s="352" t="str">
        <f>IF('Marks Entry'!AN73="","",'Marks Entry'!AN73)</f>
        <v/>
      </c>
      <c r="BZ71" s="352" t="str">
        <f>IF('Marks Entry'!AO73="","",'Marks Entry'!AO73)</f>
        <v/>
      </c>
      <c r="CA71" s="352" t="str">
        <f>IF('Marks Entry'!AP73="","",'Marks Entry'!AP73)</f>
        <v/>
      </c>
      <c r="CB71" s="353" t="str">
        <f t="shared" ref="CB71:CB105" si="182">IF(AND(BY71="",BZ71="",CA71=""),"",SUM(BY71:CA71))</f>
        <v/>
      </c>
      <c r="CC71" s="374" t="str">
        <f t="shared" ref="CC71:CC105" si="183">IF(AND($E71="NSO",$E71="",CB71=""),"",IF(AND(CB71="AB"),"AB",IF(AND(CB71="ML"),"RE",IF(AND(CB71=""),"",ROUNDUP(CB71*20/30,0)))))</f>
        <v/>
      </c>
      <c r="CD71" s="352" t="str">
        <f>IF('Marks Entry'!AQ73="","",'Marks Entry'!AQ73)</f>
        <v/>
      </c>
      <c r="CE71" s="352" t="str">
        <f>IF('Marks Entry'!AR73="","",'Marks Entry'!AR73)</f>
        <v/>
      </c>
      <c r="CF71" s="352" t="str">
        <f t="shared" ref="CF71:CF105" si="184">IF(AND(CD71="",CE71=""),"",IF(AND(CD71="AB",CE71="AB"),"AB",IF(AND(CD71="ML",CE71="ML"),"RE",SUM(CD71,CE71))))</f>
        <v/>
      </c>
      <c r="CG71" s="374" t="str">
        <f t="shared" ref="CG71:CG105" si="185">IF(AND($E71="NSO",$E71="",CF71=""),"",IF(AND(CF71="AB"),"AB",IF(AND(CF71="ML"),"RE",IF(AND(CF71=""),"",ROUNDUP(CF71*50/70,0)))))</f>
        <v/>
      </c>
      <c r="CH71" s="371" t="str">
        <f>IF(AND($B71="NSO",$E71=""),"",IF(AND('Marks Entry'!AS73="AB",'Marks Entry'!AT73="AB"),"AB",IF(AND('Marks Entry'!AS73="ML",'Marks Entry'!AT73="ML"),"RE",IF('Marks Entry'!AS73="","",ROUNDUP(('Marks Entry'!AS73+'Marks Entry'!AT73)*30/100,0)))))</f>
        <v/>
      </c>
      <c r="CI71" s="375" t="str">
        <f t="shared" ref="CI71:CI105" si="186">IF(AND(CC71="",CG71="",CH71=""),"",SUM(CC71,CG71,CH71))</f>
        <v/>
      </c>
      <c r="CJ71" s="357">
        <f t="shared" ref="CJ71:CJ105" si="187">COUNTIF(BY71:CA71,"NA")*10</f>
        <v>0</v>
      </c>
      <c r="CK71" s="357">
        <f t="shared" ref="CK71:CK105" si="188">(COUNTIF(BY71:CA71,"ML")*10)+(COUNTIF(CD71,"ML")*70)+(COUNTIF(CH71,"ML")*100)</f>
        <v>0</v>
      </c>
      <c r="CL71" s="358" t="str">
        <f t="shared" ref="CL71:CL105" si="189">IF(OR($B71="NSO",$B71=0),"",IF(AND(BY71="",BZ71="",CA71="",CD71="",CH71=""),"",IF(AND(BZ71="",CA71="",CD71="",CH71=""),10-CJ71-CK71,IF(AND(CA71="",CD71="",CH71=""),20-CJ71-CK71,IF(AND(CA71="",CH71=""),90-CJ71-CK71,IF(CH71="",100-CJ71-CK71,100-CJ71-CK71))))))</f>
        <v/>
      </c>
      <c r="CM71" s="357" t="str">
        <f t="shared" ref="CM71:CM105" si="190">IF(AND(OR(BY71="ab",BY71="ml"),OR(BZ71="ab",BZ71="ml"),OR(CA71="ab",CA71="ml")),"AB",IF(AND(OR(BY71="ab",BY71="ml"),OR(BZ71="ab",BZ71="ml"),OR(CD71="ab",CD71="ml")),"AB",IF(AND(OR(BY71="ab",BY71="ml"),OR(CD71="ab",CD71="ml"),OR(CA71="ab",CA71="ml")),"AB",IF(AND(OR(CD71="ab",CD71="ml"),OR(BZ71="ab",BZ71="ml"),OR(CA71="ab",CA71="ml")),"AB",""))))</f>
        <v/>
      </c>
      <c r="CN71" s="357" t="str">
        <f t="shared" ref="CN71:CN105" si="191">IF(OR($B71="NSO",$E71="",CH71=""),"",IF(AND(CG71="AB",CH71="ab"),"AB",IF(CH71="ML","RE",IF(AND(CI71&gt;=36%*CL71),"P",IF(AND(CI71&gt;=34%*CL71,CK71=0),"G2",IF(AND(CI71&gt;=31%*CL71,CK71=0),"G1",IF(CI71&lt;=30%*CL71,"F","")))))))</f>
        <v/>
      </c>
      <c r="CO71" s="357" t="str">
        <f t="shared" ref="CO71:CO105" si="192">IF(OR(CN71="",CN71=0,CN71="S",CN71="RE",CN71="AB"),CN71,IF(CI71&gt;=75%*CL71,"D",IF(CI71&gt;=60%*CL71,"I",IF(CI71&gt;=48%*CL71,"II",IF(CI71&gt;=36%*CL71,"III",IF(CI71&gt;=0%*CL71,"P",CN71))))))</f>
        <v/>
      </c>
      <c r="CP71" s="359" t="str">
        <f>IF('Marks Entry'!AU73="","",'Marks Entry'!AU73)</f>
        <v/>
      </c>
      <c r="CQ71" s="352" t="str">
        <f>IF('Marks Entry'!AW73="","",'Marks Entry'!AW73)</f>
        <v/>
      </c>
      <c r="CR71" s="352" t="str">
        <f>IF('Marks Entry'!AX73="","",'Marks Entry'!AX73)</f>
        <v/>
      </c>
      <c r="CS71" s="352" t="str">
        <f>IF('Marks Entry'!AY73="","",'Marks Entry'!AY73)</f>
        <v/>
      </c>
      <c r="CT71" s="353" t="str">
        <f t="shared" ref="CT71:CT105" si="193">IF(AND(CQ71="",CR71="",CS71=""),"",SUM(CQ71:CS71))</f>
        <v/>
      </c>
      <c r="CU71" s="374" t="str">
        <f t="shared" ref="CU71:CU105" si="194">IF(AND($E71="NSO",$E71="",CT71=""),"",IF(AND(CT71="AB"),"AB",IF(AND(CT71="ML"),"RE",IF(AND(CT71=""),"",ROUNDUP(CT71*20/30,0)))))</f>
        <v/>
      </c>
      <c r="CV71" s="352" t="str">
        <f>IF('Marks Entry'!AZ73="","",'Marks Entry'!AZ73)</f>
        <v/>
      </c>
      <c r="CW71" s="352" t="str">
        <f>IF('Marks Entry'!BA73="","",'Marks Entry'!BA73)</f>
        <v/>
      </c>
      <c r="CX71" s="352" t="str">
        <f t="shared" ref="CX71:CX105" si="195">IF(AND(CV71="",CW71=""),"",IF(AND(CV71="AB",CW71="AB"),"AB",IF(AND(CV71="ML",CW71="ML"),"RE",SUM(CV71,CW71))))</f>
        <v/>
      </c>
      <c r="CY71" s="374" t="str">
        <f t="shared" ref="CY71:CY105" si="196">IF(AND($E71="NSO",$E71="",CX71=""),"",IF(AND(CX71="AB"),"AB",IF(AND(CX71="ML"),"RE",IF(AND(CX71=""),"",ROUNDUP(CX71*50/70,0)))))</f>
        <v/>
      </c>
      <c r="CZ71" s="371" t="str">
        <f>IF(AND($B71="NSO",$E71=""),"",IF(AND('Marks Entry'!BB73="AB",'Marks Entry'!BC73="AB"),"AB",IF(AND('Marks Entry'!BB73="ML",'Marks Entry'!BC73="ML"),"RE",IF('Marks Entry'!BB73="","",ROUNDUP(('Marks Entry'!BB73+'Marks Entry'!BC73)*30/100,0)))))</f>
        <v/>
      </c>
      <c r="DA71" s="375" t="str">
        <f t="shared" ref="DA71:DA105" si="197">IF(AND(CU71="",CY71="",CZ71=""),"",SUM(CU71,CY71,CZ71))</f>
        <v/>
      </c>
      <c r="DB71" s="357">
        <f t="shared" ref="DB71:DB105" si="198">COUNTIF(CQ71:CS71,"NA")*10</f>
        <v>0</v>
      </c>
      <c r="DC71" s="357">
        <f t="shared" ref="DC71:DC105" si="199">(COUNTIF(CQ71:CS71,"ML")*10)+(COUNTIF(CV71,"ML")*70)+(COUNTIF(CZ71,"ML")*100)</f>
        <v>0</v>
      </c>
      <c r="DD71" s="358" t="str">
        <f t="shared" ref="DD71:DD105" si="200">IF(OR($B71="NSO",$B71=0),"",IF(AND(CQ71="",CR71="",CS71="",CV71="",CZ71=""),"",IF(AND(CR71="",CS71="",CV71="",CZ71=""),10-DB71-DC71,IF(AND(CS71="",CV71="",CZ71=""),20-DB71-DC71,IF(AND(CS71="",CZ71=""),90-DB71-DC71,IF(CZ71="",100-DB71-DC71,100-DB71-DC71))))))</f>
        <v/>
      </c>
      <c r="DE71" s="357" t="str">
        <f t="shared" ref="DE71:DE105" si="201">IF(AND(OR(CQ71="ab",CQ71="ml"),OR(CR71="ab",CR71="ml"),OR(CS71="ab",CS71="ml")),"AB",IF(AND(OR(CQ71="ab",CQ71="ml"),OR(CR71="ab",CR71="ml"),OR(CV71="ab",CV71="ml")),"AB",IF(AND(OR(CQ71="ab",CQ71="ml"),OR(CV71="ab",CV71="ml"),OR(CS71="ab",CS71="ml")),"AB",IF(AND(OR(CV71="ab",CV71="ml"),OR(CR71="ab",CR71="ml"),OR(CS71="ab",CS71="ml")),"AB",""))))</f>
        <v/>
      </c>
      <c r="DF71" s="357" t="str">
        <f t="shared" ref="DF71:DF105" si="202">IF(OR($B71="NSO",$E71="",CZ71=""),"",IF(AND(CY71="AB",CZ71="ab"),"AB",IF(CZ71="ML","RE",IF(AND(DA71&gt;=36%*DD71),"P",IF(AND(DA71&gt;=34%*DD71,DC71=0),"G2",IF(AND(DA71&gt;=31%*DD71,DC71=0),"G1",IF(DA71&lt;=30%*DD71,"F","")))))))</f>
        <v/>
      </c>
      <c r="DG71" s="357" t="str">
        <f t="shared" ref="DG71:DG105" si="203">IF(OR(DF71="",DF71=0,DF71="S",DF71="RE",DF71="AB"),DF71,IF(DA71&gt;=75%*DD71,"D",IF(DA71&gt;=60%*DD71,"I",IF(DA71&gt;=48%*DD71,"II",IF(DA71&gt;=36%*DD71,"III",IF(DA71&gt;=0%*DD71,"P",DF71))))))</f>
        <v/>
      </c>
      <c r="DH71" s="357">
        <f t="shared" ref="DH71:DH105" si="204">SUM(T71,S71,AH71,AI71,AZ71,BA71,BR71,BS71,CJ71,CK71,DB71,DC71)</f>
        <v>0</v>
      </c>
      <c r="DI71" s="376" t="str">
        <f t="shared" ref="DI71:DI105" si="205">X71</f>
        <v/>
      </c>
      <c r="DJ71" s="376" t="str">
        <f t="shared" ref="DJ71:DJ105" si="206">AM71</f>
        <v/>
      </c>
      <c r="DK71" s="376" t="str">
        <f t="shared" ref="DK71:DK105" si="207">BE71</f>
        <v/>
      </c>
      <c r="DL71" s="376" t="str">
        <f t="shared" ref="DL71:DL105" si="208">BW71</f>
        <v/>
      </c>
      <c r="DM71" s="376" t="str">
        <f t="shared" ref="DM71:DM105" si="209">CO71</f>
        <v/>
      </c>
      <c r="DN71" s="376" t="str">
        <f t="shared" ref="DN71:DN105" si="210">DG71</f>
        <v/>
      </c>
      <c r="DO71" s="361">
        <f t="shared" ref="DO71:DO105" si="211">COUNTIF(DI71:DN71,"F")</f>
        <v>0</v>
      </c>
      <c r="DP71" s="361">
        <f t="shared" ref="DP71:DP105" si="212">COUNTIF(DI71:DN71,"S")</f>
        <v>0</v>
      </c>
      <c r="DQ71" s="361">
        <f t="shared" ref="DQ71:DQ105" si="213">COUNTIF(DI71:DN71,"G1")</f>
        <v>0</v>
      </c>
      <c r="DR71" s="361">
        <f t="shared" ref="DR71:DR105" si="214">COUNTIF(DI71:DN71,"G2")</f>
        <v>0</v>
      </c>
      <c r="DS71" s="361">
        <f t="shared" ref="DS71:DS105" si="215">COUNTIF(DI71:DN71,"RE")+COUNTIF(DI71:DN71,"REP")+COUNTIF(DI71:DN71,"AB")</f>
        <v>0</v>
      </c>
      <c r="DT71" s="377" t="str">
        <f t="shared" ref="DT71:DT105" si="216">IF(B71="NSO","NSO",IF(OR(E71="",E71=0,Q71="",AF71="",AX71="",BP71="",CH71=""),"",IF(OR(DO71&gt;0,(DP71+DQ71+DR71)&gt;2),"FAIL",IF(DS71&gt;0,"RE-EXAM.",IF(OR(DP71&gt;0,DQ71&gt;1),"RE-EXAM.",IF(AND(DQ71&gt;0,DR71&gt;0),"SUPPL.",IF((DQ71+DR71)&gt;0,"PASS BY GRACE","PASS")))))))</f>
        <v/>
      </c>
      <c r="DU71" s="480" t="str">
        <f>IF('Marks Entry'!BD73="","",'Marks Entry'!BD73)</f>
        <v/>
      </c>
      <c r="DV71" s="480" t="str">
        <f>IF('Marks Entry'!BE73="","",'Marks Entry'!BE73)</f>
        <v/>
      </c>
      <c r="DW71" s="480" t="str">
        <f>IF('Marks Entry'!BF73="","",'Marks Entry'!BF73)</f>
        <v/>
      </c>
      <c r="DX71" s="378" t="str">
        <f t="shared" ref="DX71:DX105" si="217">IF(AND(DU71="",DV71="",DW71=""),"",SUM(DU71:DW71))</f>
        <v/>
      </c>
      <c r="DY71" s="352" t="str">
        <f t="shared" ref="DY71:DY105" si="218">IF(AND(DT71="FAIL",(OR(DI71="G1",DI71="G2",DI71="S",DI71="RE"))),"F",IF(AND(DT71="RE-EXAM.",(OR(DI71="G1",DI71="G2",DI71="S"))),"S",IF(AND(DT71="SUPPL.",(OR(DI71="G1",DI71="G2"))),"S",IF(AND(DT71="PASS BY GRACE",(OR(DI71="G1",DI71="G2"))),"G",DI71))))</f>
        <v/>
      </c>
      <c r="DZ71" s="379" t="str">
        <f t="shared" ref="DZ71:DZ105" si="219">IF(DY71="G",ROUNDUP(36%*U71-R71,0),"")</f>
        <v/>
      </c>
      <c r="EA71" s="352" t="str">
        <f t="shared" ref="EA71:EA105" si="220">IF(AND(DT71="FAIL",(OR(DJ71="G1",DJ71="G2",DJ71="S",DJ71="RE"))),"F",IF(AND(DT71="RE-EXAM.",(OR(DJ71="G1",DJ71="G2",DJ71="S"))),"S",IF(AND(DT71="SUPPL.",(OR(DJ71="G1",DJ71="G2"))),"S",IF(AND(DT71="PASS BY GRACE",(OR(DJ71="G1",DJ71="G2"))),"G",DJ71))))</f>
        <v/>
      </c>
      <c r="EB71" s="379" t="str">
        <f t="shared" ref="EB71:EB105" si="221">IF(EA71="G",ROUNDUP(36%*AK71-AH71,0),"")</f>
        <v/>
      </c>
      <c r="EC71" s="352" t="str">
        <f t="shared" ref="EC71:EC105" si="222">IF(AND(DT71="FAIL",(OR(DK71="G1",DK71="G2",DK71="S",DK71="RE"))),"F",IF(AND(DT71="RE-EXAM.",(OR(DK71="G1",DK71="G2",DK71="S"))),"S",IF(AND(DT71="SUPPL.",(OR(DK71="G1",DK71="G2"))),"S",IF(AND(DT71="PASS BY GRACE",(OR(DK71="G1",DK71="G2"))),"G",DK71))))</f>
        <v/>
      </c>
      <c r="ED71" s="352" t="str">
        <f t="shared" ref="ED71:ED105" si="223">IF(AN71=1,EC71,"")</f>
        <v/>
      </c>
      <c r="EE71" s="352" t="str">
        <f t="shared" ref="EE71:EE105" si="224">IF(AN71=2,EC71,"")</f>
        <v/>
      </c>
      <c r="EF71" s="380" t="str">
        <f t="shared" ref="EF71:EF105" si="225">IF(AN71=3,EC71,"")</f>
        <v/>
      </c>
      <c r="EG71" s="379" t="str">
        <f t="shared" ref="EG71:EG105" si="226">IF(EC71="G",ROUNDUP(36%*AO71-AK71,0),"")</f>
        <v/>
      </c>
      <c r="EH71" s="352" t="str">
        <f t="shared" ref="EH71:EH105" si="227">IF(AND(DT71="FAIL",(OR(DL71="G1",DL71="G2",DL71="S",DL71="RE"))),"F",IF(AND(DT71="RE-EXAM.",(OR(DL71="G1",DL71="G2",DL71="S"))),"S",IF(AND(DT71="SUPPL.",(OR(DL71="G1",DL71="G2"))),"S",IF(AND(DT71="PASS BY GRACE",(OR(DL71="G1",DL71="G2"))),"G",DL71))))</f>
        <v/>
      </c>
      <c r="EI71" s="352" t="str">
        <f t="shared" ref="EI71:EI105" si="228">IF(BF71=1,EH71,"")</f>
        <v/>
      </c>
      <c r="EJ71" s="352" t="str">
        <f t="shared" ref="EJ71:EJ105" si="229">IF(BF71=2,EH71,"")</f>
        <v/>
      </c>
      <c r="EK71" s="352" t="str">
        <f t="shared" ref="EK71:EK105" si="230">IF(BF71=3,EH71,"")</f>
        <v/>
      </c>
      <c r="EL71" s="379" t="str">
        <f t="shared" ref="EL71:EL105" si="231">IF(EH71="G",ROUNDUP(36%*AR71-AO71,0),"")</f>
        <v/>
      </c>
      <c r="EM71" s="352" t="str">
        <f t="shared" ref="EM71:EM105" si="232">IF(AND(DT71="FAIL",(OR(DM71="G1",DM71="G2",DM71="S",DM71="RE"))),"F",IF(AND(DT71="RE-EXAM.",(OR(DM71="G1",DM71="G2",DM71="S"))),"S",IF(AND(DT71="SUPPL.",(OR(DM71="G1",DM71="G2"))),"S",IF(AND(DT71="PASS BY GRACE",(OR(DM71="G1",DM71="G2"))),"G",DM71))))</f>
        <v/>
      </c>
      <c r="EN71" s="352" t="str">
        <f t="shared" ref="EN71:EN105" si="233">IF(BX71=1,EM71,"")</f>
        <v/>
      </c>
      <c r="EO71" s="352" t="str">
        <f t="shared" ref="EO71:EO105" si="234">IF(BX71=2,EM71,"")</f>
        <v/>
      </c>
      <c r="EP71" s="352" t="str">
        <f t="shared" ref="EP71:EP105" si="235">IF(BX71=3,EM71,"")</f>
        <v/>
      </c>
      <c r="EQ71" s="379" t="str">
        <f t="shared" ref="EQ71:EQ105" si="236">IF(EM71="G",ROUNDUP(36%*AW71-AR71,0),"")</f>
        <v/>
      </c>
      <c r="ER71" s="352" t="str">
        <f t="shared" ref="ER71:ER105" si="237">IF(AND(DT71="FAIL",(OR(DN71="G1",DN71="G2",DN71="S",DN71="RE"))),"F",IF(AND(DT71="RE-EXAM.",(OR(DN71="G1",DN71="G2",DN71="S"))),"S",IF(AND(DT71="SUPPL.",(OR(DN71="G1",DN71="G2"))),"S",IF(AND(DT71="PASS BY GRACE",(OR(DN71="G1",DN71="G2"))),"G",DN71))))</f>
        <v/>
      </c>
      <c r="ES71" s="352" t="str">
        <f t="shared" ref="ES71:ES105" si="238">IF(CP71=1,ER71,"")</f>
        <v/>
      </c>
      <c r="ET71" s="352" t="str">
        <f t="shared" ref="ET71:ET105" si="239">IF(CP71=2,ER71,"")</f>
        <v/>
      </c>
      <c r="EU71" s="352" t="str">
        <f t="shared" ref="EU71:EU105" si="240">IF(CP71=3,ER71,"")</f>
        <v/>
      </c>
      <c r="EV71" s="379" t="str">
        <f t="shared" ref="EV71:EV105" si="241">IF(ER71="G",ROUNDUP(36%*AZ71-AW71,0),"")</f>
        <v/>
      </c>
      <c r="EW71" s="379" t="str">
        <f t="shared" ref="EW71:EW105" si="242">IF(OR(DX71="",DX71=0,DX71="S",DX71="RE",DX71="AB"),"",IF(DX71&gt;=75%*$DX$5,"D",IF(DX71&gt;=60%*$DX$5,"I",IF(DX71&gt;=48%*$DX$5,"II",IF(DX71&gt;=36%*$DX$5,"III",IF(DX71&gt;=0%*$DX$5,"P",""))))))</f>
        <v/>
      </c>
      <c r="EX71" s="381" t="str">
        <f>IF('Student DATA Entry'!I68="","",'Student DATA Entry'!I68)</f>
        <v/>
      </c>
      <c r="EY71" s="382" t="str">
        <f>IF('Student DATA Entry'!J68="","",'Student DATA Entry'!J68)</f>
        <v/>
      </c>
      <c r="EZ71" s="368" t="str">
        <f t="shared" ref="EZ71:EZ105" si="243">CONCATENATE(IF(DY71="F",$DY$4,"")," ",IF(EA71="F",$EA$4,"")," ",IF(EC71="F",$EC$4,"")," ",IF(EH71="F",$EH$4,"")," ",IF(EM71="F",$EM$4,"")," ",IF(ER71="F",$ER$4,"")," ")</f>
        <v xml:space="preserve">      </v>
      </c>
      <c r="FA71" s="368" t="str">
        <f t="shared" ref="FA71:FA105" si="244">CONCATENATE(IF(DY71="S",$DY$4,"")," ",IF(EA71="S",$EA$4,"")," ",IF(EC71="S",$EC$4,"")," ",IF(EH71="S",$EH$4,"")," ",IF(EM71="S",$EM$4,"")," ",IF(ER71="S",$ER$4,"")," ")</f>
        <v xml:space="preserve">      </v>
      </c>
      <c r="FB71" s="368" t="str">
        <f t="shared" ref="FB71:FB105" si="245">CONCATENATE(IF(DY71="G",$DY$4,"")," ",IF(EA71="G",$EA$4,"")," ",IF(EC71="G",$EC$4,"")," ",IF(EH71="G",$EH$4,"")," ",IF(EM71="G",$EM$4,"")," ",IF(ER71="G",$ER$4,"")," ")</f>
        <v xml:space="preserve">      </v>
      </c>
      <c r="FC71" s="368" t="str">
        <f t="shared" ref="FC71:FC105" si="246">CONCATENATE(IF(DY71="D",$DY$4,"")," ",IF(EA71="D",$EA$4,"")," ",IF(ED71="D",$ED$4,"")," ",IF(EE71="D",$EE$4,"")," ",IF(EF71="D",$EF$4,"")," ",IF(EI71="D",$EI$4,"")," ",IF(EJ71="D",$EJ$4,"")," ",IF(EK71="D",$EK$4,"")," ",IF(EN71="D",$EN$4,"")," ",IF(EO71="D",$EO$4,"")," ",IF(EP71="D",$EP$4,"")," ",IF(ET71="D",$ET$4,"")," ",IF(EU71="D",$EU$4,"")," ",IF(ES71="D",$ES$4,"")," ")</f>
        <v xml:space="preserve">              </v>
      </c>
      <c r="FD71" s="368" t="str">
        <f t="shared" ref="FD71:FD105" si="247">IF(E71=""," ",IF(OR(B71="",B71="NSO")," ","Promoted to Class 12th"))</f>
        <v xml:space="preserve"> </v>
      </c>
      <c r="FE71" s="479" t="str">
        <f t="shared" ref="FE71:FE105" si="248">IF(AND(FD71=""),"",IF(AND(R71="",AG71="",AY71="",BQ71="",CI71=""),"",SUM(R71,AG71,AY71,BQ71,CI71)))</f>
        <v/>
      </c>
      <c r="FF71" s="384" t="str">
        <f t="shared" ref="FF71:FF105" si="249">IF(FE71="","",FE71*100/($FE$5-DH71))</f>
        <v/>
      </c>
      <c r="FG71" s="481" t="str">
        <f t="shared" ref="FG71:FG105" si="250">IF(B71="NSO","NSO",IF(FF71="","",IF(AND(FF71&gt;=60,(FD71="Promoted to Class 12th")),"I",IF(AND(FF71&gt;=60,(FD71="Promoted to Class 12th")),"I",IF(AND(FF71&gt;=48,(FD71="Promoted to Class 12th")),"II",IF(AND(FF71&gt;=48,(FD71="Promoted to Class 12th")),"II",IF(AND(FF71&gt;=36,(FD71="Promoted to Class 12th")),"III",IF(AND(FF71&gt;=0,(FD71="Promoted to Class 12th")),"P",""))))))))</f>
        <v/>
      </c>
      <c r="FH71" s="386" t="str">
        <f t="shared" ref="FH71:FH105" si="251">IF(FF71="","",SUMPRODUCT((FF71&lt;FF$6:FF$105)/COUNTIF(FF$6:FF$105,FF$6:FF$105)))</f>
        <v/>
      </c>
      <c r="FI71" s="364" t="str">
        <f t="shared" ref="FI71:FI105" si="252">IF(FG71="P","Promoted","")</f>
        <v/>
      </c>
    </row>
    <row r="72" spans="1:165" s="140" customFormat="1" ht="15.6" customHeight="1">
      <c r="A72" s="369">
        <v>67</v>
      </c>
      <c r="B72" s="370" t="str">
        <f>IF('Marks Entry'!B74="","",VALUE('Marks Entry'!B74))</f>
        <v/>
      </c>
      <c r="C72" s="371" t="str">
        <f>IF('Marks Entry'!C74="","",'Marks Entry'!C74)</f>
        <v/>
      </c>
      <c r="D72" s="372" t="str">
        <f>IF('Marks Entry'!D74="","",'Marks Entry'!D74)</f>
        <v/>
      </c>
      <c r="E72" s="373" t="str">
        <f>IF('Marks Entry'!E74="","",'Marks Entry'!E74)</f>
        <v/>
      </c>
      <c r="F72" s="373" t="str">
        <f>IF('Marks Entry'!F74="","",'Marks Entry'!F74)</f>
        <v/>
      </c>
      <c r="G72" s="373" t="str">
        <f>IF('Marks Entry'!G74="","",'Marks Entry'!G74)</f>
        <v/>
      </c>
      <c r="H72" s="352" t="str">
        <f>IF('Marks Entry'!H74="","",'Marks Entry'!H74)</f>
        <v/>
      </c>
      <c r="I72" s="352" t="str">
        <f>IF('Marks Entry'!I74="","",'Marks Entry'!I74)</f>
        <v/>
      </c>
      <c r="J72" s="352" t="str">
        <f>IF('Marks Entry'!J74="","",'Marks Entry'!J74)</f>
        <v/>
      </c>
      <c r="K72" s="352" t="str">
        <f>IF('Marks Entry'!K74="","",'Marks Entry'!K74)</f>
        <v/>
      </c>
      <c r="L72" s="352" t="str">
        <f>IF('Marks Entry'!L74="","",'Marks Entry'!L74)</f>
        <v/>
      </c>
      <c r="M72" s="353" t="str">
        <f t="shared" si="140"/>
        <v/>
      </c>
      <c r="N72" s="374" t="str">
        <f t="shared" si="141"/>
        <v/>
      </c>
      <c r="O72" s="352" t="str">
        <f>IF('Marks Entry'!M74="","",'Marks Entry'!M74)</f>
        <v/>
      </c>
      <c r="P72" s="374" t="str">
        <f t="shared" si="142"/>
        <v/>
      </c>
      <c r="Q72" s="371" t="str">
        <f>IF(AND($B72="NSO",$E72="",O72=""),"",IF(AND('Marks Entry'!N74="AB"),"AB",IF(AND('Marks Entry'!N74="ML"),"RE",IF('Marks Entry'!N74="","",ROUNDUP('Marks Entry'!N74*30/100,0)))))</f>
        <v/>
      </c>
      <c r="R72" s="375" t="str">
        <f t="shared" si="143"/>
        <v/>
      </c>
      <c r="S72" s="357">
        <f t="shared" si="144"/>
        <v>0</v>
      </c>
      <c r="T72" s="357">
        <f t="shared" si="145"/>
        <v>0</v>
      </c>
      <c r="U72" s="358" t="str">
        <f t="shared" si="146"/>
        <v/>
      </c>
      <c r="V72" s="357" t="str">
        <f t="shared" si="147"/>
        <v/>
      </c>
      <c r="W72" s="357" t="str">
        <f t="shared" si="148"/>
        <v/>
      </c>
      <c r="X72" s="357" t="str">
        <f t="shared" si="149"/>
        <v/>
      </c>
      <c r="Y72" s="352" t="str">
        <f>IF('Marks Entry'!O74="","",'Marks Entry'!O74)</f>
        <v/>
      </c>
      <c r="Z72" s="352" t="str">
        <f>IF('Marks Entry'!P74="","",'Marks Entry'!P74)</f>
        <v/>
      </c>
      <c r="AA72" s="352" t="str">
        <f>IF('Marks Entry'!Q74="","",'Marks Entry'!Q74)</f>
        <v/>
      </c>
      <c r="AB72" s="353" t="str">
        <f t="shared" si="150"/>
        <v/>
      </c>
      <c r="AC72" s="374" t="str">
        <f t="shared" si="151"/>
        <v/>
      </c>
      <c r="AD72" s="352" t="str">
        <f>IF('Marks Entry'!R74="","",'Marks Entry'!R74)</f>
        <v/>
      </c>
      <c r="AE72" s="374" t="str">
        <f t="shared" si="152"/>
        <v/>
      </c>
      <c r="AF72" s="371" t="str">
        <f>IF(AND($B72="NSO",$E72=""),"",IF(AND('Marks Entry'!S74="AB"),"AB",IF(AND('Marks Entry'!S74="ML"),"RE",IF('Marks Entry'!S74="","",ROUNDUP('Marks Entry'!S74*30/100,0)))))</f>
        <v/>
      </c>
      <c r="AG72" s="375" t="str">
        <f t="shared" si="153"/>
        <v/>
      </c>
      <c r="AH72" s="357">
        <f t="shared" si="154"/>
        <v>0</v>
      </c>
      <c r="AI72" s="357">
        <f t="shared" si="155"/>
        <v>0</v>
      </c>
      <c r="AJ72" s="358" t="str">
        <f t="shared" si="156"/>
        <v/>
      </c>
      <c r="AK72" s="357" t="str">
        <f t="shared" si="157"/>
        <v/>
      </c>
      <c r="AL72" s="357" t="str">
        <f t="shared" si="158"/>
        <v/>
      </c>
      <c r="AM72" s="357" t="str">
        <f t="shared" si="159"/>
        <v/>
      </c>
      <c r="AN72" s="359" t="str">
        <f>IF('Marks Entry'!T74="","",'Marks Entry'!T74)</f>
        <v/>
      </c>
      <c r="AO72" s="352" t="str">
        <f>IF('Marks Entry'!V74="","",'Marks Entry'!V74)</f>
        <v/>
      </c>
      <c r="AP72" s="352" t="str">
        <f>IF('Marks Entry'!W74="","",'Marks Entry'!W74)</f>
        <v/>
      </c>
      <c r="AQ72" s="352" t="str">
        <f>IF('Marks Entry'!X74="","",'Marks Entry'!X74)</f>
        <v/>
      </c>
      <c r="AR72" s="353" t="str">
        <f t="shared" si="160"/>
        <v/>
      </c>
      <c r="AS72" s="374" t="str">
        <f t="shared" si="161"/>
        <v/>
      </c>
      <c r="AT72" s="352" t="str">
        <f>IF('Marks Entry'!Y74="","",'Marks Entry'!Y74)</f>
        <v/>
      </c>
      <c r="AU72" s="352" t="str">
        <f>IF('Marks Entry'!Z74="","",'Marks Entry'!Z74)</f>
        <v/>
      </c>
      <c r="AV72" s="352" t="str">
        <f t="shared" si="162"/>
        <v/>
      </c>
      <c r="AW72" s="374" t="str">
        <f t="shared" si="163"/>
        <v/>
      </c>
      <c r="AX72" s="371" t="str">
        <f>IF(AND($B72="NSO",$E72=""),"",IF(AND('Marks Entry'!AA74="AB",'Marks Entry'!AB74="AB"),"AB",IF(AND('Marks Entry'!AA74="ML",'Marks Entry'!AB74="ML"),"RE",IF('Marks Entry'!AA74="","",ROUNDUP(('Marks Entry'!AA74+'Marks Entry'!AB74)*30/100,0)))))</f>
        <v/>
      </c>
      <c r="AY72" s="375" t="str">
        <f t="shared" si="164"/>
        <v/>
      </c>
      <c r="AZ72" s="357">
        <f t="shared" si="165"/>
        <v>0</v>
      </c>
      <c r="BA72" s="357">
        <f t="shared" si="166"/>
        <v>0</v>
      </c>
      <c r="BB72" s="358" t="str">
        <f t="shared" si="167"/>
        <v/>
      </c>
      <c r="BC72" s="357" t="str">
        <f t="shared" si="168"/>
        <v/>
      </c>
      <c r="BD72" s="357" t="str">
        <f t="shared" si="169"/>
        <v/>
      </c>
      <c r="BE72" s="357" t="str">
        <f t="shared" si="170"/>
        <v/>
      </c>
      <c r="BF72" s="359" t="str">
        <f>IF('Marks Entry'!AC74="","",'Marks Entry'!AC74)</f>
        <v/>
      </c>
      <c r="BG72" s="352" t="str">
        <f>IF('Marks Entry'!AE74="","",'Marks Entry'!AE74)</f>
        <v/>
      </c>
      <c r="BH72" s="352" t="str">
        <f>IF('Marks Entry'!AF74="","",'Marks Entry'!AF74)</f>
        <v/>
      </c>
      <c r="BI72" s="352" t="str">
        <f>IF('Marks Entry'!AG74="","",'Marks Entry'!AG74)</f>
        <v/>
      </c>
      <c r="BJ72" s="353" t="str">
        <f t="shared" si="171"/>
        <v/>
      </c>
      <c r="BK72" s="374" t="str">
        <f t="shared" si="172"/>
        <v/>
      </c>
      <c r="BL72" s="352" t="str">
        <f>IF('Marks Entry'!AH74="","",'Marks Entry'!AH74)</f>
        <v/>
      </c>
      <c r="BM72" s="352" t="str">
        <f>IF('Marks Entry'!AI74="","",'Marks Entry'!AI74)</f>
        <v/>
      </c>
      <c r="BN72" s="352" t="str">
        <f t="shared" si="173"/>
        <v/>
      </c>
      <c r="BO72" s="374" t="str">
        <f t="shared" si="174"/>
        <v/>
      </c>
      <c r="BP72" s="371" t="str">
        <f>IF(AND($B72="NSO",$E72=""),"",IF(AND('Marks Entry'!AJ74="AB",'Marks Entry'!AK74="AB"),"AB",IF(AND('Marks Entry'!AJ74="ML",'Marks Entry'!AK74="ML"),"RE",IF('Marks Entry'!AJ74="","",ROUNDUP(('Marks Entry'!AJ74+'Marks Entry'!AK74)*30/100,0)))))</f>
        <v/>
      </c>
      <c r="BQ72" s="375" t="str">
        <f t="shared" si="175"/>
        <v/>
      </c>
      <c r="BR72" s="357">
        <f t="shared" si="176"/>
        <v>0</v>
      </c>
      <c r="BS72" s="357">
        <f t="shared" si="177"/>
        <v>0</v>
      </c>
      <c r="BT72" s="358" t="str">
        <f t="shared" si="178"/>
        <v/>
      </c>
      <c r="BU72" s="357" t="str">
        <f t="shared" si="179"/>
        <v/>
      </c>
      <c r="BV72" s="357" t="str">
        <f t="shared" si="180"/>
        <v/>
      </c>
      <c r="BW72" s="357" t="str">
        <f t="shared" si="181"/>
        <v/>
      </c>
      <c r="BX72" s="359" t="str">
        <f>IF('Marks Entry'!AL74="","",'Marks Entry'!AL74)</f>
        <v/>
      </c>
      <c r="BY72" s="352" t="str">
        <f>IF('Marks Entry'!AN74="","",'Marks Entry'!AN74)</f>
        <v/>
      </c>
      <c r="BZ72" s="352" t="str">
        <f>IF('Marks Entry'!AO74="","",'Marks Entry'!AO74)</f>
        <v/>
      </c>
      <c r="CA72" s="352" t="str">
        <f>IF('Marks Entry'!AP74="","",'Marks Entry'!AP74)</f>
        <v/>
      </c>
      <c r="CB72" s="353" t="str">
        <f t="shared" si="182"/>
        <v/>
      </c>
      <c r="CC72" s="374" t="str">
        <f t="shared" si="183"/>
        <v/>
      </c>
      <c r="CD72" s="352" t="str">
        <f>IF('Marks Entry'!AQ74="","",'Marks Entry'!AQ74)</f>
        <v/>
      </c>
      <c r="CE72" s="352" t="str">
        <f>IF('Marks Entry'!AR74="","",'Marks Entry'!AR74)</f>
        <v/>
      </c>
      <c r="CF72" s="352" t="str">
        <f t="shared" si="184"/>
        <v/>
      </c>
      <c r="CG72" s="374" t="str">
        <f t="shared" si="185"/>
        <v/>
      </c>
      <c r="CH72" s="371" t="str">
        <f>IF(AND($B72="NSO",$E72=""),"",IF(AND('Marks Entry'!AS74="AB",'Marks Entry'!AT74="AB"),"AB",IF(AND('Marks Entry'!AS74="ML",'Marks Entry'!AT74="ML"),"RE",IF('Marks Entry'!AS74="","",ROUNDUP(('Marks Entry'!AS74+'Marks Entry'!AT74)*30/100,0)))))</f>
        <v/>
      </c>
      <c r="CI72" s="375" t="str">
        <f t="shared" si="186"/>
        <v/>
      </c>
      <c r="CJ72" s="357">
        <f t="shared" si="187"/>
        <v>0</v>
      </c>
      <c r="CK72" s="357">
        <f t="shared" si="188"/>
        <v>0</v>
      </c>
      <c r="CL72" s="358" t="str">
        <f t="shared" si="189"/>
        <v/>
      </c>
      <c r="CM72" s="357" t="str">
        <f t="shared" si="190"/>
        <v/>
      </c>
      <c r="CN72" s="357" t="str">
        <f t="shared" si="191"/>
        <v/>
      </c>
      <c r="CO72" s="357" t="str">
        <f t="shared" si="192"/>
        <v/>
      </c>
      <c r="CP72" s="359" t="str">
        <f>IF('Marks Entry'!AU74="","",'Marks Entry'!AU74)</f>
        <v/>
      </c>
      <c r="CQ72" s="352" t="str">
        <f>IF('Marks Entry'!AW74="","",'Marks Entry'!AW74)</f>
        <v/>
      </c>
      <c r="CR72" s="352" t="str">
        <f>IF('Marks Entry'!AX74="","",'Marks Entry'!AX74)</f>
        <v/>
      </c>
      <c r="CS72" s="352" t="str">
        <f>IF('Marks Entry'!AY74="","",'Marks Entry'!AY74)</f>
        <v/>
      </c>
      <c r="CT72" s="353" t="str">
        <f t="shared" si="193"/>
        <v/>
      </c>
      <c r="CU72" s="374" t="str">
        <f t="shared" si="194"/>
        <v/>
      </c>
      <c r="CV72" s="352" t="str">
        <f>IF('Marks Entry'!AZ74="","",'Marks Entry'!AZ74)</f>
        <v/>
      </c>
      <c r="CW72" s="352" t="str">
        <f>IF('Marks Entry'!BA74="","",'Marks Entry'!BA74)</f>
        <v/>
      </c>
      <c r="CX72" s="352" t="str">
        <f t="shared" si="195"/>
        <v/>
      </c>
      <c r="CY72" s="374" t="str">
        <f t="shared" si="196"/>
        <v/>
      </c>
      <c r="CZ72" s="371" t="str">
        <f>IF(AND($B72="NSO",$E72=""),"",IF(AND('Marks Entry'!BB74="AB",'Marks Entry'!BC74="AB"),"AB",IF(AND('Marks Entry'!BB74="ML",'Marks Entry'!BC74="ML"),"RE",IF('Marks Entry'!BB74="","",ROUNDUP(('Marks Entry'!BB74+'Marks Entry'!BC74)*30/100,0)))))</f>
        <v/>
      </c>
      <c r="DA72" s="375" t="str">
        <f t="shared" si="197"/>
        <v/>
      </c>
      <c r="DB72" s="357">
        <f t="shared" si="198"/>
        <v>0</v>
      </c>
      <c r="DC72" s="357">
        <f t="shared" si="199"/>
        <v>0</v>
      </c>
      <c r="DD72" s="358" t="str">
        <f t="shared" si="200"/>
        <v/>
      </c>
      <c r="DE72" s="357" t="str">
        <f t="shared" si="201"/>
        <v/>
      </c>
      <c r="DF72" s="357" t="str">
        <f t="shared" si="202"/>
        <v/>
      </c>
      <c r="DG72" s="357" t="str">
        <f t="shared" si="203"/>
        <v/>
      </c>
      <c r="DH72" s="357">
        <f t="shared" si="204"/>
        <v>0</v>
      </c>
      <c r="DI72" s="376" t="str">
        <f t="shared" si="205"/>
        <v/>
      </c>
      <c r="DJ72" s="376" t="str">
        <f t="shared" si="206"/>
        <v/>
      </c>
      <c r="DK72" s="376" t="str">
        <f t="shared" si="207"/>
        <v/>
      </c>
      <c r="DL72" s="376" t="str">
        <f t="shared" si="208"/>
        <v/>
      </c>
      <c r="DM72" s="376" t="str">
        <f t="shared" si="209"/>
        <v/>
      </c>
      <c r="DN72" s="376" t="str">
        <f t="shared" si="210"/>
        <v/>
      </c>
      <c r="DO72" s="361">
        <f t="shared" si="211"/>
        <v>0</v>
      </c>
      <c r="DP72" s="361">
        <f t="shared" si="212"/>
        <v>0</v>
      </c>
      <c r="DQ72" s="361">
        <f t="shared" si="213"/>
        <v>0</v>
      </c>
      <c r="DR72" s="361">
        <f t="shared" si="214"/>
        <v>0</v>
      </c>
      <c r="DS72" s="361">
        <f t="shared" si="215"/>
        <v>0</v>
      </c>
      <c r="DT72" s="377" t="str">
        <f t="shared" si="216"/>
        <v/>
      </c>
      <c r="DU72" s="480" t="str">
        <f>IF('Marks Entry'!BD74="","",'Marks Entry'!BD74)</f>
        <v/>
      </c>
      <c r="DV72" s="480" t="str">
        <f>IF('Marks Entry'!BE74="","",'Marks Entry'!BE74)</f>
        <v/>
      </c>
      <c r="DW72" s="480" t="str">
        <f>IF('Marks Entry'!BF74="","",'Marks Entry'!BF74)</f>
        <v/>
      </c>
      <c r="DX72" s="378" t="str">
        <f t="shared" si="217"/>
        <v/>
      </c>
      <c r="DY72" s="352" t="str">
        <f t="shared" si="218"/>
        <v/>
      </c>
      <c r="DZ72" s="379" t="str">
        <f t="shared" si="219"/>
        <v/>
      </c>
      <c r="EA72" s="352" t="str">
        <f t="shared" si="220"/>
        <v/>
      </c>
      <c r="EB72" s="379" t="str">
        <f t="shared" si="221"/>
        <v/>
      </c>
      <c r="EC72" s="352" t="str">
        <f t="shared" si="222"/>
        <v/>
      </c>
      <c r="ED72" s="352" t="str">
        <f t="shared" si="223"/>
        <v/>
      </c>
      <c r="EE72" s="352" t="str">
        <f t="shared" si="224"/>
        <v/>
      </c>
      <c r="EF72" s="380" t="str">
        <f t="shared" si="225"/>
        <v/>
      </c>
      <c r="EG72" s="379" t="str">
        <f t="shared" si="226"/>
        <v/>
      </c>
      <c r="EH72" s="352" t="str">
        <f t="shared" si="227"/>
        <v/>
      </c>
      <c r="EI72" s="352" t="str">
        <f t="shared" si="228"/>
        <v/>
      </c>
      <c r="EJ72" s="352" t="str">
        <f t="shared" si="229"/>
        <v/>
      </c>
      <c r="EK72" s="352" t="str">
        <f t="shared" si="230"/>
        <v/>
      </c>
      <c r="EL72" s="379" t="str">
        <f t="shared" si="231"/>
        <v/>
      </c>
      <c r="EM72" s="352" t="str">
        <f t="shared" si="232"/>
        <v/>
      </c>
      <c r="EN72" s="352" t="str">
        <f t="shared" si="233"/>
        <v/>
      </c>
      <c r="EO72" s="352" t="str">
        <f t="shared" si="234"/>
        <v/>
      </c>
      <c r="EP72" s="352" t="str">
        <f t="shared" si="235"/>
        <v/>
      </c>
      <c r="EQ72" s="379" t="str">
        <f t="shared" si="236"/>
        <v/>
      </c>
      <c r="ER72" s="352" t="str">
        <f t="shared" si="237"/>
        <v/>
      </c>
      <c r="ES72" s="352" t="str">
        <f t="shared" si="238"/>
        <v/>
      </c>
      <c r="ET72" s="352" t="str">
        <f t="shared" si="239"/>
        <v/>
      </c>
      <c r="EU72" s="352" t="str">
        <f t="shared" si="240"/>
        <v/>
      </c>
      <c r="EV72" s="379" t="str">
        <f t="shared" si="241"/>
        <v/>
      </c>
      <c r="EW72" s="379" t="str">
        <f t="shared" si="242"/>
        <v/>
      </c>
      <c r="EX72" s="381" t="str">
        <f>IF('Student DATA Entry'!I69="","",'Student DATA Entry'!I69)</f>
        <v/>
      </c>
      <c r="EY72" s="382" t="str">
        <f>IF('Student DATA Entry'!J69="","",'Student DATA Entry'!J69)</f>
        <v/>
      </c>
      <c r="EZ72" s="368" t="str">
        <f t="shared" si="243"/>
        <v xml:space="preserve">      </v>
      </c>
      <c r="FA72" s="368" t="str">
        <f t="shared" si="244"/>
        <v xml:space="preserve">      </v>
      </c>
      <c r="FB72" s="368" t="str">
        <f t="shared" si="245"/>
        <v xml:space="preserve">      </v>
      </c>
      <c r="FC72" s="368" t="str">
        <f t="shared" si="246"/>
        <v xml:space="preserve">              </v>
      </c>
      <c r="FD72" s="368" t="str">
        <f t="shared" si="247"/>
        <v xml:space="preserve"> </v>
      </c>
      <c r="FE72" s="479" t="str">
        <f t="shared" si="248"/>
        <v/>
      </c>
      <c r="FF72" s="384" t="str">
        <f t="shared" si="249"/>
        <v/>
      </c>
      <c r="FG72" s="481" t="str">
        <f t="shared" si="250"/>
        <v/>
      </c>
      <c r="FH72" s="386" t="str">
        <f t="shared" si="251"/>
        <v/>
      </c>
      <c r="FI72" s="364" t="str">
        <f t="shared" si="252"/>
        <v/>
      </c>
    </row>
    <row r="73" spans="1:165" s="140" customFormat="1" ht="15.6" customHeight="1">
      <c r="A73" s="369">
        <v>68</v>
      </c>
      <c r="B73" s="370" t="str">
        <f>IF('Marks Entry'!B75="","",VALUE('Marks Entry'!B75))</f>
        <v/>
      </c>
      <c r="C73" s="371" t="str">
        <f>IF('Marks Entry'!C75="","",'Marks Entry'!C75)</f>
        <v/>
      </c>
      <c r="D73" s="372" t="str">
        <f>IF('Marks Entry'!D75="","",'Marks Entry'!D75)</f>
        <v/>
      </c>
      <c r="E73" s="373" t="str">
        <f>IF('Marks Entry'!E75="","",'Marks Entry'!E75)</f>
        <v/>
      </c>
      <c r="F73" s="373" t="str">
        <f>IF('Marks Entry'!F75="","",'Marks Entry'!F75)</f>
        <v/>
      </c>
      <c r="G73" s="373" t="str">
        <f>IF('Marks Entry'!G75="","",'Marks Entry'!G75)</f>
        <v/>
      </c>
      <c r="H73" s="352" t="str">
        <f>IF('Marks Entry'!H75="","",'Marks Entry'!H75)</f>
        <v/>
      </c>
      <c r="I73" s="352" t="str">
        <f>IF('Marks Entry'!I75="","",'Marks Entry'!I75)</f>
        <v/>
      </c>
      <c r="J73" s="352" t="str">
        <f>IF('Marks Entry'!J75="","",'Marks Entry'!J75)</f>
        <v/>
      </c>
      <c r="K73" s="352" t="str">
        <f>IF('Marks Entry'!K75="","",'Marks Entry'!K75)</f>
        <v/>
      </c>
      <c r="L73" s="352" t="str">
        <f>IF('Marks Entry'!L75="","",'Marks Entry'!L75)</f>
        <v/>
      </c>
      <c r="M73" s="353" t="str">
        <f t="shared" si="140"/>
        <v/>
      </c>
      <c r="N73" s="374" t="str">
        <f t="shared" si="141"/>
        <v/>
      </c>
      <c r="O73" s="352" t="str">
        <f>IF('Marks Entry'!M75="","",'Marks Entry'!M75)</f>
        <v/>
      </c>
      <c r="P73" s="374" t="str">
        <f t="shared" si="142"/>
        <v/>
      </c>
      <c r="Q73" s="371" t="str">
        <f>IF(AND($B73="NSO",$E73="",O73=""),"",IF(AND('Marks Entry'!N75="AB"),"AB",IF(AND('Marks Entry'!N75="ML"),"RE",IF('Marks Entry'!N75="","",ROUNDUP('Marks Entry'!N75*30/100,0)))))</f>
        <v/>
      </c>
      <c r="R73" s="375" t="str">
        <f t="shared" si="143"/>
        <v/>
      </c>
      <c r="S73" s="357">
        <f t="shared" si="144"/>
        <v>0</v>
      </c>
      <c r="T73" s="357">
        <f t="shared" si="145"/>
        <v>0</v>
      </c>
      <c r="U73" s="358" t="str">
        <f t="shared" si="146"/>
        <v/>
      </c>
      <c r="V73" s="357" t="str">
        <f t="shared" si="147"/>
        <v/>
      </c>
      <c r="W73" s="357" t="str">
        <f t="shared" si="148"/>
        <v/>
      </c>
      <c r="X73" s="357" t="str">
        <f t="shared" si="149"/>
        <v/>
      </c>
      <c r="Y73" s="352" t="str">
        <f>IF('Marks Entry'!O75="","",'Marks Entry'!O75)</f>
        <v/>
      </c>
      <c r="Z73" s="352" t="str">
        <f>IF('Marks Entry'!P75="","",'Marks Entry'!P75)</f>
        <v/>
      </c>
      <c r="AA73" s="352" t="str">
        <f>IF('Marks Entry'!Q75="","",'Marks Entry'!Q75)</f>
        <v/>
      </c>
      <c r="AB73" s="353" t="str">
        <f t="shared" si="150"/>
        <v/>
      </c>
      <c r="AC73" s="374" t="str">
        <f t="shared" si="151"/>
        <v/>
      </c>
      <c r="AD73" s="352" t="str">
        <f>IF('Marks Entry'!R75="","",'Marks Entry'!R75)</f>
        <v/>
      </c>
      <c r="AE73" s="374" t="str">
        <f t="shared" si="152"/>
        <v/>
      </c>
      <c r="AF73" s="371" t="str">
        <f>IF(AND($B73="NSO",$E73=""),"",IF(AND('Marks Entry'!S75="AB"),"AB",IF(AND('Marks Entry'!S75="ML"),"RE",IF('Marks Entry'!S75="","",ROUNDUP('Marks Entry'!S75*30/100,0)))))</f>
        <v/>
      </c>
      <c r="AG73" s="375" t="str">
        <f t="shared" si="153"/>
        <v/>
      </c>
      <c r="AH73" s="357">
        <f t="shared" si="154"/>
        <v>0</v>
      </c>
      <c r="AI73" s="357">
        <f t="shared" si="155"/>
        <v>0</v>
      </c>
      <c r="AJ73" s="358" t="str">
        <f t="shared" si="156"/>
        <v/>
      </c>
      <c r="AK73" s="357" t="str">
        <f t="shared" si="157"/>
        <v/>
      </c>
      <c r="AL73" s="357" t="str">
        <f t="shared" si="158"/>
        <v/>
      </c>
      <c r="AM73" s="357" t="str">
        <f t="shared" si="159"/>
        <v/>
      </c>
      <c r="AN73" s="359" t="str">
        <f>IF('Marks Entry'!T75="","",'Marks Entry'!T75)</f>
        <v/>
      </c>
      <c r="AO73" s="352" t="str">
        <f>IF('Marks Entry'!V75="","",'Marks Entry'!V75)</f>
        <v/>
      </c>
      <c r="AP73" s="352" t="str">
        <f>IF('Marks Entry'!W75="","",'Marks Entry'!W75)</f>
        <v/>
      </c>
      <c r="AQ73" s="352" t="str">
        <f>IF('Marks Entry'!X75="","",'Marks Entry'!X75)</f>
        <v/>
      </c>
      <c r="AR73" s="353" t="str">
        <f t="shared" si="160"/>
        <v/>
      </c>
      <c r="AS73" s="374" t="str">
        <f t="shared" si="161"/>
        <v/>
      </c>
      <c r="AT73" s="352" t="str">
        <f>IF('Marks Entry'!Y75="","",'Marks Entry'!Y75)</f>
        <v/>
      </c>
      <c r="AU73" s="352" t="str">
        <f>IF('Marks Entry'!Z75="","",'Marks Entry'!Z75)</f>
        <v/>
      </c>
      <c r="AV73" s="352" t="str">
        <f t="shared" si="162"/>
        <v/>
      </c>
      <c r="AW73" s="374" t="str">
        <f t="shared" si="163"/>
        <v/>
      </c>
      <c r="AX73" s="371" t="str">
        <f>IF(AND($B73="NSO",$E73=""),"",IF(AND('Marks Entry'!AA75="AB",'Marks Entry'!AB75="AB"),"AB",IF(AND('Marks Entry'!AA75="ML",'Marks Entry'!AB75="ML"),"RE",IF('Marks Entry'!AA75="","",ROUNDUP(('Marks Entry'!AA75+'Marks Entry'!AB75)*30/100,0)))))</f>
        <v/>
      </c>
      <c r="AY73" s="375" t="str">
        <f t="shared" si="164"/>
        <v/>
      </c>
      <c r="AZ73" s="357">
        <f t="shared" si="165"/>
        <v>0</v>
      </c>
      <c r="BA73" s="357">
        <f t="shared" si="166"/>
        <v>0</v>
      </c>
      <c r="BB73" s="358" t="str">
        <f t="shared" si="167"/>
        <v/>
      </c>
      <c r="BC73" s="357" t="str">
        <f t="shared" si="168"/>
        <v/>
      </c>
      <c r="BD73" s="357" t="str">
        <f t="shared" si="169"/>
        <v/>
      </c>
      <c r="BE73" s="357" t="str">
        <f t="shared" si="170"/>
        <v/>
      </c>
      <c r="BF73" s="359" t="str">
        <f>IF('Marks Entry'!AC75="","",'Marks Entry'!AC75)</f>
        <v/>
      </c>
      <c r="BG73" s="352" t="str">
        <f>IF('Marks Entry'!AE75="","",'Marks Entry'!AE75)</f>
        <v/>
      </c>
      <c r="BH73" s="352" t="str">
        <f>IF('Marks Entry'!AF75="","",'Marks Entry'!AF75)</f>
        <v/>
      </c>
      <c r="BI73" s="352" t="str">
        <f>IF('Marks Entry'!AG75="","",'Marks Entry'!AG75)</f>
        <v/>
      </c>
      <c r="BJ73" s="353" t="str">
        <f t="shared" si="171"/>
        <v/>
      </c>
      <c r="BK73" s="374" t="str">
        <f t="shared" si="172"/>
        <v/>
      </c>
      <c r="BL73" s="352" t="str">
        <f>IF('Marks Entry'!AH75="","",'Marks Entry'!AH75)</f>
        <v/>
      </c>
      <c r="BM73" s="352" t="str">
        <f>IF('Marks Entry'!AI75="","",'Marks Entry'!AI75)</f>
        <v/>
      </c>
      <c r="BN73" s="352" t="str">
        <f t="shared" si="173"/>
        <v/>
      </c>
      <c r="BO73" s="374" t="str">
        <f t="shared" si="174"/>
        <v/>
      </c>
      <c r="BP73" s="371" t="str">
        <f>IF(AND($B73="NSO",$E73=""),"",IF(AND('Marks Entry'!AJ75="AB",'Marks Entry'!AK75="AB"),"AB",IF(AND('Marks Entry'!AJ75="ML",'Marks Entry'!AK75="ML"),"RE",IF('Marks Entry'!AJ75="","",ROUNDUP(('Marks Entry'!AJ75+'Marks Entry'!AK75)*30/100,0)))))</f>
        <v/>
      </c>
      <c r="BQ73" s="375" t="str">
        <f t="shared" si="175"/>
        <v/>
      </c>
      <c r="BR73" s="357">
        <f t="shared" si="176"/>
        <v>0</v>
      </c>
      <c r="BS73" s="357">
        <f t="shared" si="177"/>
        <v>0</v>
      </c>
      <c r="BT73" s="358" t="str">
        <f t="shared" si="178"/>
        <v/>
      </c>
      <c r="BU73" s="357" t="str">
        <f t="shared" si="179"/>
        <v/>
      </c>
      <c r="BV73" s="357" t="str">
        <f t="shared" si="180"/>
        <v/>
      </c>
      <c r="BW73" s="357" t="str">
        <f t="shared" si="181"/>
        <v/>
      </c>
      <c r="BX73" s="359" t="str">
        <f>IF('Marks Entry'!AL75="","",'Marks Entry'!AL75)</f>
        <v/>
      </c>
      <c r="BY73" s="352" t="str">
        <f>IF('Marks Entry'!AN75="","",'Marks Entry'!AN75)</f>
        <v/>
      </c>
      <c r="BZ73" s="352" t="str">
        <f>IF('Marks Entry'!AO75="","",'Marks Entry'!AO75)</f>
        <v/>
      </c>
      <c r="CA73" s="352" t="str">
        <f>IF('Marks Entry'!AP75="","",'Marks Entry'!AP75)</f>
        <v/>
      </c>
      <c r="CB73" s="353" t="str">
        <f t="shared" si="182"/>
        <v/>
      </c>
      <c r="CC73" s="374" t="str">
        <f t="shared" si="183"/>
        <v/>
      </c>
      <c r="CD73" s="352" t="str">
        <f>IF('Marks Entry'!AQ75="","",'Marks Entry'!AQ75)</f>
        <v/>
      </c>
      <c r="CE73" s="352" t="str">
        <f>IF('Marks Entry'!AR75="","",'Marks Entry'!AR75)</f>
        <v/>
      </c>
      <c r="CF73" s="352" t="str">
        <f t="shared" si="184"/>
        <v/>
      </c>
      <c r="CG73" s="374" t="str">
        <f t="shared" si="185"/>
        <v/>
      </c>
      <c r="CH73" s="371" t="str">
        <f>IF(AND($B73="NSO",$E73=""),"",IF(AND('Marks Entry'!AS75="AB",'Marks Entry'!AT75="AB"),"AB",IF(AND('Marks Entry'!AS75="ML",'Marks Entry'!AT75="ML"),"RE",IF('Marks Entry'!AS75="","",ROUNDUP(('Marks Entry'!AS75+'Marks Entry'!AT75)*30/100,0)))))</f>
        <v/>
      </c>
      <c r="CI73" s="375" t="str">
        <f t="shared" si="186"/>
        <v/>
      </c>
      <c r="CJ73" s="357">
        <f t="shared" si="187"/>
        <v>0</v>
      </c>
      <c r="CK73" s="357">
        <f t="shared" si="188"/>
        <v>0</v>
      </c>
      <c r="CL73" s="358" t="str">
        <f t="shared" si="189"/>
        <v/>
      </c>
      <c r="CM73" s="357" t="str">
        <f t="shared" si="190"/>
        <v/>
      </c>
      <c r="CN73" s="357" t="str">
        <f t="shared" si="191"/>
        <v/>
      </c>
      <c r="CO73" s="357" t="str">
        <f t="shared" si="192"/>
        <v/>
      </c>
      <c r="CP73" s="359" t="str">
        <f>IF('Marks Entry'!AU75="","",'Marks Entry'!AU75)</f>
        <v/>
      </c>
      <c r="CQ73" s="352" t="str">
        <f>IF('Marks Entry'!AW75="","",'Marks Entry'!AW75)</f>
        <v/>
      </c>
      <c r="CR73" s="352" t="str">
        <f>IF('Marks Entry'!AX75="","",'Marks Entry'!AX75)</f>
        <v/>
      </c>
      <c r="CS73" s="352" t="str">
        <f>IF('Marks Entry'!AY75="","",'Marks Entry'!AY75)</f>
        <v/>
      </c>
      <c r="CT73" s="353" t="str">
        <f t="shared" si="193"/>
        <v/>
      </c>
      <c r="CU73" s="374" t="str">
        <f t="shared" si="194"/>
        <v/>
      </c>
      <c r="CV73" s="352" t="str">
        <f>IF('Marks Entry'!AZ75="","",'Marks Entry'!AZ75)</f>
        <v/>
      </c>
      <c r="CW73" s="352" t="str">
        <f>IF('Marks Entry'!BA75="","",'Marks Entry'!BA75)</f>
        <v/>
      </c>
      <c r="CX73" s="352" t="str">
        <f t="shared" si="195"/>
        <v/>
      </c>
      <c r="CY73" s="374" t="str">
        <f t="shared" si="196"/>
        <v/>
      </c>
      <c r="CZ73" s="371" t="str">
        <f>IF(AND($B73="NSO",$E73=""),"",IF(AND('Marks Entry'!BB75="AB",'Marks Entry'!BC75="AB"),"AB",IF(AND('Marks Entry'!BB75="ML",'Marks Entry'!BC75="ML"),"RE",IF('Marks Entry'!BB75="","",ROUNDUP(('Marks Entry'!BB75+'Marks Entry'!BC75)*30/100,0)))))</f>
        <v/>
      </c>
      <c r="DA73" s="375" t="str">
        <f t="shared" si="197"/>
        <v/>
      </c>
      <c r="DB73" s="357">
        <f t="shared" si="198"/>
        <v>0</v>
      </c>
      <c r="DC73" s="357">
        <f t="shared" si="199"/>
        <v>0</v>
      </c>
      <c r="DD73" s="358" t="str">
        <f t="shared" si="200"/>
        <v/>
      </c>
      <c r="DE73" s="357" t="str">
        <f t="shared" si="201"/>
        <v/>
      </c>
      <c r="DF73" s="357" t="str">
        <f t="shared" si="202"/>
        <v/>
      </c>
      <c r="DG73" s="357" t="str">
        <f t="shared" si="203"/>
        <v/>
      </c>
      <c r="DH73" s="357">
        <f t="shared" si="204"/>
        <v>0</v>
      </c>
      <c r="DI73" s="376" t="str">
        <f t="shared" si="205"/>
        <v/>
      </c>
      <c r="DJ73" s="376" t="str">
        <f t="shared" si="206"/>
        <v/>
      </c>
      <c r="DK73" s="376" t="str">
        <f t="shared" si="207"/>
        <v/>
      </c>
      <c r="DL73" s="376" t="str">
        <f t="shared" si="208"/>
        <v/>
      </c>
      <c r="DM73" s="376" t="str">
        <f t="shared" si="209"/>
        <v/>
      </c>
      <c r="DN73" s="376" t="str">
        <f t="shared" si="210"/>
        <v/>
      </c>
      <c r="DO73" s="361">
        <f t="shared" si="211"/>
        <v>0</v>
      </c>
      <c r="DP73" s="361">
        <f t="shared" si="212"/>
        <v>0</v>
      </c>
      <c r="DQ73" s="361">
        <f t="shared" si="213"/>
        <v>0</v>
      </c>
      <c r="DR73" s="361">
        <f t="shared" si="214"/>
        <v>0</v>
      </c>
      <c r="DS73" s="361">
        <f t="shared" si="215"/>
        <v>0</v>
      </c>
      <c r="DT73" s="377" t="str">
        <f t="shared" si="216"/>
        <v/>
      </c>
      <c r="DU73" s="480" t="str">
        <f>IF('Marks Entry'!BD75="","",'Marks Entry'!BD75)</f>
        <v/>
      </c>
      <c r="DV73" s="480" t="str">
        <f>IF('Marks Entry'!BE75="","",'Marks Entry'!BE75)</f>
        <v/>
      </c>
      <c r="DW73" s="480" t="str">
        <f>IF('Marks Entry'!BF75="","",'Marks Entry'!BF75)</f>
        <v/>
      </c>
      <c r="DX73" s="378" t="str">
        <f t="shared" si="217"/>
        <v/>
      </c>
      <c r="DY73" s="352" t="str">
        <f t="shared" si="218"/>
        <v/>
      </c>
      <c r="DZ73" s="379" t="str">
        <f t="shared" si="219"/>
        <v/>
      </c>
      <c r="EA73" s="352" t="str">
        <f t="shared" si="220"/>
        <v/>
      </c>
      <c r="EB73" s="379" t="str">
        <f t="shared" si="221"/>
        <v/>
      </c>
      <c r="EC73" s="352" t="str">
        <f t="shared" si="222"/>
        <v/>
      </c>
      <c r="ED73" s="352" t="str">
        <f t="shared" si="223"/>
        <v/>
      </c>
      <c r="EE73" s="352" t="str">
        <f t="shared" si="224"/>
        <v/>
      </c>
      <c r="EF73" s="380" t="str">
        <f t="shared" si="225"/>
        <v/>
      </c>
      <c r="EG73" s="379" t="str">
        <f t="shared" si="226"/>
        <v/>
      </c>
      <c r="EH73" s="352" t="str">
        <f t="shared" si="227"/>
        <v/>
      </c>
      <c r="EI73" s="352" t="str">
        <f t="shared" si="228"/>
        <v/>
      </c>
      <c r="EJ73" s="352" t="str">
        <f t="shared" si="229"/>
        <v/>
      </c>
      <c r="EK73" s="352" t="str">
        <f t="shared" si="230"/>
        <v/>
      </c>
      <c r="EL73" s="379" t="str">
        <f t="shared" si="231"/>
        <v/>
      </c>
      <c r="EM73" s="352" t="str">
        <f t="shared" si="232"/>
        <v/>
      </c>
      <c r="EN73" s="352" t="str">
        <f t="shared" si="233"/>
        <v/>
      </c>
      <c r="EO73" s="352" t="str">
        <f t="shared" si="234"/>
        <v/>
      </c>
      <c r="EP73" s="352" t="str">
        <f t="shared" si="235"/>
        <v/>
      </c>
      <c r="EQ73" s="379" t="str">
        <f t="shared" si="236"/>
        <v/>
      </c>
      <c r="ER73" s="352" t="str">
        <f t="shared" si="237"/>
        <v/>
      </c>
      <c r="ES73" s="352" t="str">
        <f t="shared" si="238"/>
        <v/>
      </c>
      <c r="ET73" s="352" t="str">
        <f t="shared" si="239"/>
        <v/>
      </c>
      <c r="EU73" s="352" t="str">
        <f t="shared" si="240"/>
        <v/>
      </c>
      <c r="EV73" s="379" t="str">
        <f t="shared" si="241"/>
        <v/>
      </c>
      <c r="EW73" s="379" t="str">
        <f t="shared" si="242"/>
        <v/>
      </c>
      <c r="EX73" s="381" t="str">
        <f>IF('Student DATA Entry'!I70="","",'Student DATA Entry'!I70)</f>
        <v/>
      </c>
      <c r="EY73" s="382" t="str">
        <f>IF('Student DATA Entry'!J70="","",'Student DATA Entry'!J70)</f>
        <v/>
      </c>
      <c r="EZ73" s="368" t="str">
        <f t="shared" si="243"/>
        <v xml:space="preserve">      </v>
      </c>
      <c r="FA73" s="368" t="str">
        <f t="shared" si="244"/>
        <v xml:space="preserve">      </v>
      </c>
      <c r="FB73" s="368" t="str">
        <f t="shared" si="245"/>
        <v xml:space="preserve">      </v>
      </c>
      <c r="FC73" s="368" t="str">
        <f t="shared" si="246"/>
        <v xml:space="preserve">              </v>
      </c>
      <c r="FD73" s="368" t="str">
        <f t="shared" si="247"/>
        <v xml:space="preserve"> </v>
      </c>
      <c r="FE73" s="479" t="str">
        <f t="shared" si="248"/>
        <v/>
      </c>
      <c r="FF73" s="384" t="str">
        <f t="shared" si="249"/>
        <v/>
      </c>
      <c r="FG73" s="481" t="str">
        <f t="shared" si="250"/>
        <v/>
      </c>
      <c r="FH73" s="386" t="str">
        <f t="shared" si="251"/>
        <v/>
      </c>
      <c r="FI73" s="364" t="str">
        <f t="shared" si="252"/>
        <v/>
      </c>
    </row>
    <row r="74" spans="1:165" s="140" customFormat="1" ht="15.6" customHeight="1">
      <c r="A74" s="369">
        <v>69</v>
      </c>
      <c r="B74" s="370" t="str">
        <f>IF('Marks Entry'!B76="","",VALUE('Marks Entry'!B76))</f>
        <v/>
      </c>
      <c r="C74" s="371" t="str">
        <f>IF('Marks Entry'!C76="","",'Marks Entry'!C76)</f>
        <v/>
      </c>
      <c r="D74" s="372" t="str">
        <f>IF('Marks Entry'!D76="","",'Marks Entry'!D76)</f>
        <v/>
      </c>
      <c r="E74" s="373" t="str">
        <f>IF('Marks Entry'!E76="","",'Marks Entry'!E76)</f>
        <v/>
      </c>
      <c r="F74" s="373" t="str">
        <f>IF('Marks Entry'!F76="","",'Marks Entry'!F76)</f>
        <v/>
      </c>
      <c r="G74" s="373" t="str">
        <f>IF('Marks Entry'!G76="","",'Marks Entry'!G76)</f>
        <v/>
      </c>
      <c r="H74" s="352" t="str">
        <f>IF('Marks Entry'!H76="","",'Marks Entry'!H76)</f>
        <v/>
      </c>
      <c r="I74" s="352" t="str">
        <f>IF('Marks Entry'!I76="","",'Marks Entry'!I76)</f>
        <v/>
      </c>
      <c r="J74" s="352" t="str">
        <f>IF('Marks Entry'!J76="","",'Marks Entry'!J76)</f>
        <v/>
      </c>
      <c r="K74" s="352" t="str">
        <f>IF('Marks Entry'!K76="","",'Marks Entry'!K76)</f>
        <v/>
      </c>
      <c r="L74" s="352" t="str">
        <f>IF('Marks Entry'!L76="","",'Marks Entry'!L76)</f>
        <v/>
      </c>
      <c r="M74" s="353" t="str">
        <f t="shared" si="140"/>
        <v/>
      </c>
      <c r="N74" s="374" t="str">
        <f t="shared" si="141"/>
        <v/>
      </c>
      <c r="O74" s="352" t="str">
        <f>IF('Marks Entry'!M76="","",'Marks Entry'!M76)</f>
        <v/>
      </c>
      <c r="P74" s="374" t="str">
        <f t="shared" si="142"/>
        <v/>
      </c>
      <c r="Q74" s="371" t="str">
        <f>IF(AND($B74="NSO",$E74="",O74=""),"",IF(AND('Marks Entry'!N76="AB"),"AB",IF(AND('Marks Entry'!N76="ML"),"RE",IF('Marks Entry'!N76="","",ROUNDUP('Marks Entry'!N76*30/100,0)))))</f>
        <v/>
      </c>
      <c r="R74" s="375" t="str">
        <f t="shared" si="143"/>
        <v/>
      </c>
      <c r="S74" s="357">
        <f t="shared" si="144"/>
        <v>0</v>
      </c>
      <c r="T74" s="357">
        <f t="shared" si="145"/>
        <v>0</v>
      </c>
      <c r="U74" s="358" t="str">
        <f t="shared" si="146"/>
        <v/>
      </c>
      <c r="V74" s="357" t="str">
        <f t="shared" si="147"/>
        <v/>
      </c>
      <c r="W74" s="357" t="str">
        <f t="shared" si="148"/>
        <v/>
      </c>
      <c r="X74" s="357" t="str">
        <f t="shared" si="149"/>
        <v/>
      </c>
      <c r="Y74" s="352" t="str">
        <f>IF('Marks Entry'!O76="","",'Marks Entry'!O76)</f>
        <v/>
      </c>
      <c r="Z74" s="352" t="str">
        <f>IF('Marks Entry'!P76="","",'Marks Entry'!P76)</f>
        <v/>
      </c>
      <c r="AA74" s="352" t="str">
        <f>IF('Marks Entry'!Q76="","",'Marks Entry'!Q76)</f>
        <v/>
      </c>
      <c r="AB74" s="353" t="str">
        <f t="shared" si="150"/>
        <v/>
      </c>
      <c r="AC74" s="374" t="str">
        <f t="shared" si="151"/>
        <v/>
      </c>
      <c r="AD74" s="352" t="str">
        <f>IF('Marks Entry'!R76="","",'Marks Entry'!R76)</f>
        <v/>
      </c>
      <c r="AE74" s="374" t="str">
        <f t="shared" si="152"/>
        <v/>
      </c>
      <c r="AF74" s="371" t="str">
        <f>IF(AND($B74="NSO",$E74=""),"",IF(AND('Marks Entry'!S76="AB"),"AB",IF(AND('Marks Entry'!S76="ML"),"RE",IF('Marks Entry'!S76="","",ROUNDUP('Marks Entry'!S76*30/100,0)))))</f>
        <v/>
      </c>
      <c r="AG74" s="375" t="str">
        <f t="shared" si="153"/>
        <v/>
      </c>
      <c r="AH74" s="357">
        <f t="shared" si="154"/>
        <v>0</v>
      </c>
      <c r="AI74" s="357">
        <f t="shared" si="155"/>
        <v>0</v>
      </c>
      <c r="AJ74" s="358" t="str">
        <f t="shared" si="156"/>
        <v/>
      </c>
      <c r="AK74" s="357" t="str">
        <f t="shared" si="157"/>
        <v/>
      </c>
      <c r="AL74" s="357" t="str">
        <f t="shared" si="158"/>
        <v/>
      </c>
      <c r="AM74" s="357" t="str">
        <f t="shared" si="159"/>
        <v/>
      </c>
      <c r="AN74" s="359" t="str">
        <f>IF('Marks Entry'!T76="","",'Marks Entry'!T76)</f>
        <v/>
      </c>
      <c r="AO74" s="352" t="str">
        <f>IF('Marks Entry'!V76="","",'Marks Entry'!V76)</f>
        <v/>
      </c>
      <c r="AP74" s="352" t="str">
        <f>IF('Marks Entry'!W76="","",'Marks Entry'!W76)</f>
        <v/>
      </c>
      <c r="AQ74" s="352" t="str">
        <f>IF('Marks Entry'!X76="","",'Marks Entry'!X76)</f>
        <v/>
      </c>
      <c r="AR74" s="353" t="str">
        <f t="shared" si="160"/>
        <v/>
      </c>
      <c r="AS74" s="374" t="str">
        <f t="shared" si="161"/>
        <v/>
      </c>
      <c r="AT74" s="352" t="str">
        <f>IF('Marks Entry'!Y76="","",'Marks Entry'!Y76)</f>
        <v/>
      </c>
      <c r="AU74" s="352" t="str">
        <f>IF('Marks Entry'!Z76="","",'Marks Entry'!Z76)</f>
        <v/>
      </c>
      <c r="AV74" s="352" t="str">
        <f t="shared" si="162"/>
        <v/>
      </c>
      <c r="AW74" s="374" t="str">
        <f t="shared" si="163"/>
        <v/>
      </c>
      <c r="AX74" s="371" t="str">
        <f>IF(AND($B74="NSO",$E74=""),"",IF(AND('Marks Entry'!AA76="AB",'Marks Entry'!AB76="AB"),"AB",IF(AND('Marks Entry'!AA76="ML",'Marks Entry'!AB76="ML"),"RE",IF('Marks Entry'!AA76="","",ROUNDUP(('Marks Entry'!AA76+'Marks Entry'!AB76)*30/100,0)))))</f>
        <v/>
      </c>
      <c r="AY74" s="375" t="str">
        <f t="shared" si="164"/>
        <v/>
      </c>
      <c r="AZ74" s="357">
        <f t="shared" si="165"/>
        <v>0</v>
      </c>
      <c r="BA74" s="357">
        <f t="shared" si="166"/>
        <v>0</v>
      </c>
      <c r="BB74" s="358" t="str">
        <f t="shared" si="167"/>
        <v/>
      </c>
      <c r="BC74" s="357" t="str">
        <f t="shared" si="168"/>
        <v/>
      </c>
      <c r="BD74" s="357" t="str">
        <f t="shared" si="169"/>
        <v/>
      </c>
      <c r="BE74" s="357" t="str">
        <f t="shared" si="170"/>
        <v/>
      </c>
      <c r="BF74" s="359" t="str">
        <f>IF('Marks Entry'!AC76="","",'Marks Entry'!AC76)</f>
        <v/>
      </c>
      <c r="BG74" s="352" t="str">
        <f>IF('Marks Entry'!AE76="","",'Marks Entry'!AE76)</f>
        <v/>
      </c>
      <c r="BH74" s="352" t="str">
        <f>IF('Marks Entry'!AF76="","",'Marks Entry'!AF76)</f>
        <v/>
      </c>
      <c r="BI74" s="352" t="str">
        <f>IF('Marks Entry'!AG76="","",'Marks Entry'!AG76)</f>
        <v/>
      </c>
      <c r="BJ74" s="353" t="str">
        <f t="shared" si="171"/>
        <v/>
      </c>
      <c r="BK74" s="374" t="str">
        <f t="shared" si="172"/>
        <v/>
      </c>
      <c r="BL74" s="352" t="str">
        <f>IF('Marks Entry'!AH76="","",'Marks Entry'!AH76)</f>
        <v/>
      </c>
      <c r="BM74" s="352" t="str">
        <f>IF('Marks Entry'!AI76="","",'Marks Entry'!AI76)</f>
        <v/>
      </c>
      <c r="BN74" s="352" t="str">
        <f t="shared" si="173"/>
        <v/>
      </c>
      <c r="BO74" s="374" t="str">
        <f t="shared" si="174"/>
        <v/>
      </c>
      <c r="BP74" s="371" t="str">
        <f>IF(AND($B74="NSO",$E74=""),"",IF(AND('Marks Entry'!AJ76="AB",'Marks Entry'!AK76="AB"),"AB",IF(AND('Marks Entry'!AJ76="ML",'Marks Entry'!AK76="ML"),"RE",IF('Marks Entry'!AJ76="","",ROUNDUP(('Marks Entry'!AJ76+'Marks Entry'!AK76)*30/100,0)))))</f>
        <v/>
      </c>
      <c r="BQ74" s="375" t="str">
        <f t="shared" si="175"/>
        <v/>
      </c>
      <c r="BR74" s="357">
        <f t="shared" si="176"/>
        <v>0</v>
      </c>
      <c r="BS74" s="357">
        <f t="shared" si="177"/>
        <v>0</v>
      </c>
      <c r="BT74" s="358" t="str">
        <f t="shared" si="178"/>
        <v/>
      </c>
      <c r="BU74" s="357" t="str">
        <f t="shared" si="179"/>
        <v/>
      </c>
      <c r="BV74" s="357" t="str">
        <f t="shared" si="180"/>
        <v/>
      </c>
      <c r="BW74" s="357" t="str">
        <f t="shared" si="181"/>
        <v/>
      </c>
      <c r="BX74" s="359" t="str">
        <f>IF('Marks Entry'!AL76="","",'Marks Entry'!AL76)</f>
        <v/>
      </c>
      <c r="BY74" s="352" t="str">
        <f>IF('Marks Entry'!AN76="","",'Marks Entry'!AN76)</f>
        <v/>
      </c>
      <c r="BZ74" s="352" t="str">
        <f>IF('Marks Entry'!AO76="","",'Marks Entry'!AO76)</f>
        <v/>
      </c>
      <c r="CA74" s="352" t="str">
        <f>IF('Marks Entry'!AP76="","",'Marks Entry'!AP76)</f>
        <v/>
      </c>
      <c r="CB74" s="353" t="str">
        <f t="shared" si="182"/>
        <v/>
      </c>
      <c r="CC74" s="374" t="str">
        <f t="shared" si="183"/>
        <v/>
      </c>
      <c r="CD74" s="352" t="str">
        <f>IF('Marks Entry'!AQ76="","",'Marks Entry'!AQ76)</f>
        <v/>
      </c>
      <c r="CE74" s="352" t="str">
        <f>IF('Marks Entry'!AR76="","",'Marks Entry'!AR76)</f>
        <v/>
      </c>
      <c r="CF74" s="352" t="str">
        <f t="shared" si="184"/>
        <v/>
      </c>
      <c r="CG74" s="374" t="str">
        <f t="shared" si="185"/>
        <v/>
      </c>
      <c r="CH74" s="371" t="str">
        <f>IF(AND($B74="NSO",$E74=""),"",IF(AND('Marks Entry'!AS76="AB",'Marks Entry'!AT76="AB"),"AB",IF(AND('Marks Entry'!AS76="ML",'Marks Entry'!AT76="ML"),"RE",IF('Marks Entry'!AS76="","",ROUNDUP(('Marks Entry'!AS76+'Marks Entry'!AT76)*30/100,0)))))</f>
        <v/>
      </c>
      <c r="CI74" s="375" t="str">
        <f t="shared" si="186"/>
        <v/>
      </c>
      <c r="CJ74" s="357">
        <f t="shared" si="187"/>
        <v>0</v>
      </c>
      <c r="CK74" s="357">
        <f t="shared" si="188"/>
        <v>0</v>
      </c>
      <c r="CL74" s="358" t="str">
        <f t="shared" si="189"/>
        <v/>
      </c>
      <c r="CM74" s="357" t="str">
        <f t="shared" si="190"/>
        <v/>
      </c>
      <c r="CN74" s="357" t="str">
        <f t="shared" si="191"/>
        <v/>
      </c>
      <c r="CO74" s="357" t="str">
        <f t="shared" si="192"/>
        <v/>
      </c>
      <c r="CP74" s="359" t="str">
        <f>IF('Marks Entry'!AU76="","",'Marks Entry'!AU76)</f>
        <v/>
      </c>
      <c r="CQ74" s="352" t="str">
        <f>IF('Marks Entry'!AW76="","",'Marks Entry'!AW76)</f>
        <v/>
      </c>
      <c r="CR74" s="352" t="str">
        <f>IF('Marks Entry'!AX76="","",'Marks Entry'!AX76)</f>
        <v/>
      </c>
      <c r="CS74" s="352" t="str">
        <f>IF('Marks Entry'!AY76="","",'Marks Entry'!AY76)</f>
        <v/>
      </c>
      <c r="CT74" s="353" t="str">
        <f t="shared" si="193"/>
        <v/>
      </c>
      <c r="CU74" s="374" t="str">
        <f t="shared" si="194"/>
        <v/>
      </c>
      <c r="CV74" s="352" t="str">
        <f>IF('Marks Entry'!AZ76="","",'Marks Entry'!AZ76)</f>
        <v/>
      </c>
      <c r="CW74" s="352" t="str">
        <f>IF('Marks Entry'!BA76="","",'Marks Entry'!BA76)</f>
        <v/>
      </c>
      <c r="CX74" s="352" t="str">
        <f t="shared" si="195"/>
        <v/>
      </c>
      <c r="CY74" s="374" t="str">
        <f t="shared" si="196"/>
        <v/>
      </c>
      <c r="CZ74" s="371" t="str">
        <f>IF(AND($B74="NSO",$E74=""),"",IF(AND('Marks Entry'!BB76="AB",'Marks Entry'!BC76="AB"),"AB",IF(AND('Marks Entry'!BB76="ML",'Marks Entry'!BC76="ML"),"RE",IF('Marks Entry'!BB76="","",ROUNDUP(('Marks Entry'!BB76+'Marks Entry'!BC76)*30/100,0)))))</f>
        <v/>
      </c>
      <c r="DA74" s="375" t="str">
        <f t="shared" si="197"/>
        <v/>
      </c>
      <c r="DB74" s="357">
        <f t="shared" si="198"/>
        <v>0</v>
      </c>
      <c r="DC74" s="357">
        <f t="shared" si="199"/>
        <v>0</v>
      </c>
      <c r="DD74" s="358" t="str">
        <f t="shared" si="200"/>
        <v/>
      </c>
      <c r="DE74" s="357" t="str">
        <f t="shared" si="201"/>
        <v/>
      </c>
      <c r="DF74" s="357" t="str">
        <f t="shared" si="202"/>
        <v/>
      </c>
      <c r="DG74" s="357" t="str">
        <f t="shared" si="203"/>
        <v/>
      </c>
      <c r="DH74" s="357">
        <f t="shared" si="204"/>
        <v>0</v>
      </c>
      <c r="DI74" s="376" t="str">
        <f t="shared" si="205"/>
        <v/>
      </c>
      <c r="DJ74" s="376" t="str">
        <f t="shared" si="206"/>
        <v/>
      </c>
      <c r="DK74" s="376" t="str">
        <f t="shared" si="207"/>
        <v/>
      </c>
      <c r="DL74" s="376" t="str">
        <f t="shared" si="208"/>
        <v/>
      </c>
      <c r="DM74" s="376" t="str">
        <f t="shared" si="209"/>
        <v/>
      </c>
      <c r="DN74" s="376" t="str">
        <f t="shared" si="210"/>
        <v/>
      </c>
      <c r="DO74" s="361">
        <f t="shared" si="211"/>
        <v>0</v>
      </c>
      <c r="DP74" s="361">
        <f t="shared" si="212"/>
        <v>0</v>
      </c>
      <c r="DQ74" s="361">
        <f t="shared" si="213"/>
        <v>0</v>
      </c>
      <c r="DR74" s="361">
        <f t="shared" si="214"/>
        <v>0</v>
      </c>
      <c r="DS74" s="361">
        <f t="shared" si="215"/>
        <v>0</v>
      </c>
      <c r="DT74" s="377" t="str">
        <f t="shared" si="216"/>
        <v/>
      </c>
      <c r="DU74" s="480" t="str">
        <f>IF('Marks Entry'!BD76="","",'Marks Entry'!BD76)</f>
        <v/>
      </c>
      <c r="DV74" s="480" t="str">
        <f>IF('Marks Entry'!BE76="","",'Marks Entry'!BE76)</f>
        <v/>
      </c>
      <c r="DW74" s="480" t="str">
        <f>IF('Marks Entry'!BF76="","",'Marks Entry'!BF76)</f>
        <v/>
      </c>
      <c r="DX74" s="378" t="str">
        <f t="shared" si="217"/>
        <v/>
      </c>
      <c r="DY74" s="352" t="str">
        <f t="shared" si="218"/>
        <v/>
      </c>
      <c r="DZ74" s="379" t="str">
        <f t="shared" si="219"/>
        <v/>
      </c>
      <c r="EA74" s="352" t="str">
        <f t="shared" si="220"/>
        <v/>
      </c>
      <c r="EB74" s="379" t="str">
        <f t="shared" si="221"/>
        <v/>
      </c>
      <c r="EC74" s="352" t="str">
        <f t="shared" si="222"/>
        <v/>
      </c>
      <c r="ED74" s="352" t="str">
        <f t="shared" si="223"/>
        <v/>
      </c>
      <c r="EE74" s="352" t="str">
        <f t="shared" si="224"/>
        <v/>
      </c>
      <c r="EF74" s="380" t="str">
        <f t="shared" si="225"/>
        <v/>
      </c>
      <c r="EG74" s="379" t="str">
        <f t="shared" si="226"/>
        <v/>
      </c>
      <c r="EH74" s="352" t="str">
        <f t="shared" si="227"/>
        <v/>
      </c>
      <c r="EI74" s="352" t="str">
        <f t="shared" si="228"/>
        <v/>
      </c>
      <c r="EJ74" s="352" t="str">
        <f t="shared" si="229"/>
        <v/>
      </c>
      <c r="EK74" s="352" t="str">
        <f t="shared" si="230"/>
        <v/>
      </c>
      <c r="EL74" s="379" t="str">
        <f t="shared" si="231"/>
        <v/>
      </c>
      <c r="EM74" s="352" t="str">
        <f t="shared" si="232"/>
        <v/>
      </c>
      <c r="EN74" s="352" t="str">
        <f t="shared" si="233"/>
        <v/>
      </c>
      <c r="EO74" s="352" t="str">
        <f t="shared" si="234"/>
        <v/>
      </c>
      <c r="EP74" s="352" t="str">
        <f t="shared" si="235"/>
        <v/>
      </c>
      <c r="EQ74" s="379" t="str">
        <f t="shared" si="236"/>
        <v/>
      </c>
      <c r="ER74" s="352" t="str">
        <f t="shared" si="237"/>
        <v/>
      </c>
      <c r="ES74" s="352" t="str">
        <f t="shared" si="238"/>
        <v/>
      </c>
      <c r="ET74" s="352" t="str">
        <f t="shared" si="239"/>
        <v/>
      </c>
      <c r="EU74" s="352" t="str">
        <f t="shared" si="240"/>
        <v/>
      </c>
      <c r="EV74" s="379" t="str">
        <f t="shared" si="241"/>
        <v/>
      </c>
      <c r="EW74" s="379" t="str">
        <f t="shared" si="242"/>
        <v/>
      </c>
      <c r="EX74" s="381" t="str">
        <f>IF('Student DATA Entry'!I71="","",'Student DATA Entry'!I71)</f>
        <v/>
      </c>
      <c r="EY74" s="382" t="str">
        <f>IF('Student DATA Entry'!J71="","",'Student DATA Entry'!J71)</f>
        <v/>
      </c>
      <c r="EZ74" s="368" t="str">
        <f t="shared" si="243"/>
        <v xml:space="preserve">      </v>
      </c>
      <c r="FA74" s="368" t="str">
        <f t="shared" si="244"/>
        <v xml:space="preserve">      </v>
      </c>
      <c r="FB74" s="368" t="str">
        <f t="shared" si="245"/>
        <v xml:space="preserve">      </v>
      </c>
      <c r="FC74" s="368" t="str">
        <f t="shared" si="246"/>
        <v xml:space="preserve">              </v>
      </c>
      <c r="FD74" s="368" t="str">
        <f t="shared" si="247"/>
        <v xml:space="preserve"> </v>
      </c>
      <c r="FE74" s="479" t="str">
        <f t="shared" si="248"/>
        <v/>
      </c>
      <c r="FF74" s="384" t="str">
        <f t="shared" si="249"/>
        <v/>
      </c>
      <c r="FG74" s="481" t="str">
        <f t="shared" si="250"/>
        <v/>
      </c>
      <c r="FH74" s="386" t="str">
        <f t="shared" si="251"/>
        <v/>
      </c>
      <c r="FI74" s="364" t="str">
        <f t="shared" si="252"/>
        <v/>
      </c>
    </row>
    <row r="75" spans="1:165" s="140" customFormat="1" ht="15.6" customHeight="1">
      <c r="A75" s="369">
        <v>70</v>
      </c>
      <c r="B75" s="370" t="str">
        <f>IF('Marks Entry'!B77="","",VALUE('Marks Entry'!B77))</f>
        <v/>
      </c>
      <c r="C75" s="371" t="str">
        <f>IF('Marks Entry'!C77="","",'Marks Entry'!C77)</f>
        <v/>
      </c>
      <c r="D75" s="372" t="str">
        <f>IF('Marks Entry'!D77="","",'Marks Entry'!D77)</f>
        <v/>
      </c>
      <c r="E75" s="373" t="str">
        <f>IF('Marks Entry'!E77="","",'Marks Entry'!E77)</f>
        <v/>
      </c>
      <c r="F75" s="373" t="str">
        <f>IF('Marks Entry'!F77="","",'Marks Entry'!F77)</f>
        <v/>
      </c>
      <c r="G75" s="373" t="str">
        <f>IF('Marks Entry'!G77="","",'Marks Entry'!G77)</f>
        <v/>
      </c>
      <c r="H75" s="352" t="str">
        <f>IF('Marks Entry'!H77="","",'Marks Entry'!H77)</f>
        <v/>
      </c>
      <c r="I75" s="352" t="str">
        <f>IF('Marks Entry'!I77="","",'Marks Entry'!I77)</f>
        <v/>
      </c>
      <c r="J75" s="352" t="str">
        <f>IF('Marks Entry'!J77="","",'Marks Entry'!J77)</f>
        <v/>
      </c>
      <c r="K75" s="352" t="str">
        <f>IF('Marks Entry'!K77="","",'Marks Entry'!K77)</f>
        <v/>
      </c>
      <c r="L75" s="352" t="str">
        <f>IF('Marks Entry'!L77="","",'Marks Entry'!L77)</f>
        <v/>
      </c>
      <c r="M75" s="353" t="str">
        <f t="shared" si="140"/>
        <v/>
      </c>
      <c r="N75" s="374" t="str">
        <f t="shared" si="141"/>
        <v/>
      </c>
      <c r="O75" s="352" t="str">
        <f>IF('Marks Entry'!M77="","",'Marks Entry'!M77)</f>
        <v/>
      </c>
      <c r="P75" s="374" t="str">
        <f t="shared" si="142"/>
        <v/>
      </c>
      <c r="Q75" s="371" t="str">
        <f>IF(AND($B75="NSO",$E75="",O75=""),"",IF(AND('Marks Entry'!N77="AB"),"AB",IF(AND('Marks Entry'!N77="ML"),"RE",IF('Marks Entry'!N77="","",ROUNDUP('Marks Entry'!N77*30/100,0)))))</f>
        <v/>
      </c>
      <c r="R75" s="375" t="str">
        <f t="shared" si="143"/>
        <v/>
      </c>
      <c r="S75" s="357">
        <f t="shared" si="144"/>
        <v>0</v>
      </c>
      <c r="T75" s="357">
        <f t="shared" si="145"/>
        <v>0</v>
      </c>
      <c r="U75" s="358" t="str">
        <f t="shared" si="146"/>
        <v/>
      </c>
      <c r="V75" s="357" t="str">
        <f t="shared" si="147"/>
        <v/>
      </c>
      <c r="W75" s="357" t="str">
        <f t="shared" si="148"/>
        <v/>
      </c>
      <c r="X75" s="357" t="str">
        <f t="shared" si="149"/>
        <v/>
      </c>
      <c r="Y75" s="352" t="str">
        <f>IF('Marks Entry'!O77="","",'Marks Entry'!O77)</f>
        <v/>
      </c>
      <c r="Z75" s="352" t="str">
        <f>IF('Marks Entry'!P77="","",'Marks Entry'!P77)</f>
        <v/>
      </c>
      <c r="AA75" s="352" t="str">
        <f>IF('Marks Entry'!Q77="","",'Marks Entry'!Q77)</f>
        <v/>
      </c>
      <c r="AB75" s="353" t="str">
        <f t="shared" si="150"/>
        <v/>
      </c>
      <c r="AC75" s="374" t="str">
        <f t="shared" si="151"/>
        <v/>
      </c>
      <c r="AD75" s="352" t="str">
        <f>IF('Marks Entry'!R77="","",'Marks Entry'!R77)</f>
        <v/>
      </c>
      <c r="AE75" s="374" t="str">
        <f t="shared" si="152"/>
        <v/>
      </c>
      <c r="AF75" s="371" t="str">
        <f>IF(AND($B75="NSO",$E75=""),"",IF(AND('Marks Entry'!S77="AB"),"AB",IF(AND('Marks Entry'!S77="ML"),"RE",IF('Marks Entry'!S77="","",ROUNDUP('Marks Entry'!S77*30/100,0)))))</f>
        <v/>
      </c>
      <c r="AG75" s="375" t="str">
        <f t="shared" si="153"/>
        <v/>
      </c>
      <c r="AH75" s="357">
        <f t="shared" si="154"/>
        <v>0</v>
      </c>
      <c r="AI75" s="357">
        <f t="shared" si="155"/>
        <v>0</v>
      </c>
      <c r="AJ75" s="358" t="str">
        <f t="shared" si="156"/>
        <v/>
      </c>
      <c r="AK75" s="357" t="str">
        <f t="shared" si="157"/>
        <v/>
      </c>
      <c r="AL75" s="357" t="str">
        <f t="shared" si="158"/>
        <v/>
      </c>
      <c r="AM75" s="357" t="str">
        <f t="shared" si="159"/>
        <v/>
      </c>
      <c r="AN75" s="359" t="str">
        <f>IF('Marks Entry'!T77="","",'Marks Entry'!T77)</f>
        <v/>
      </c>
      <c r="AO75" s="352" t="str">
        <f>IF('Marks Entry'!V77="","",'Marks Entry'!V77)</f>
        <v/>
      </c>
      <c r="AP75" s="352" t="str">
        <f>IF('Marks Entry'!W77="","",'Marks Entry'!W77)</f>
        <v/>
      </c>
      <c r="AQ75" s="352" t="str">
        <f>IF('Marks Entry'!X77="","",'Marks Entry'!X77)</f>
        <v/>
      </c>
      <c r="AR75" s="353" t="str">
        <f t="shared" si="160"/>
        <v/>
      </c>
      <c r="AS75" s="374" t="str">
        <f t="shared" si="161"/>
        <v/>
      </c>
      <c r="AT75" s="352" t="str">
        <f>IF('Marks Entry'!Y77="","",'Marks Entry'!Y77)</f>
        <v/>
      </c>
      <c r="AU75" s="352" t="str">
        <f>IF('Marks Entry'!Z77="","",'Marks Entry'!Z77)</f>
        <v/>
      </c>
      <c r="AV75" s="352" t="str">
        <f t="shared" si="162"/>
        <v/>
      </c>
      <c r="AW75" s="374" t="str">
        <f t="shared" si="163"/>
        <v/>
      </c>
      <c r="AX75" s="371" t="str">
        <f>IF(AND($B75="NSO",$E75=""),"",IF(AND('Marks Entry'!AA77="AB",'Marks Entry'!AB77="AB"),"AB",IF(AND('Marks Entry'!AA77="ML",'Marks Entry'!AB77="ML"),"RE",IF('Marks Entry'!AA77="","",ROUNDUP(('Marks Entry'!AA77+'Marks Entry'!AB77)*30/100,0)))))</f>
        <v/>
      </c>
      <c r="AY75" s="375" t="str">
        <f t="shared" si="164"/>
        <v/>
      </c>
      <c r="AZ75" s="357">
        <f t="shared" si="165"/>
        <v>0</v>
      </c>
      <c r="BA75" s="357">
        <f t="shared" si="166"/>
        <v>0</v>
      </c>
      <c r="BB75" s="358" t="str">
        <f t="shared" si="167"/>
        <v/>
      </c>
      <c r="BC75" s="357" t="str">
        <f t="shared" si="168"/>
        <v/>
      </c>
      <c r="BD75" s="357" t="str">
        <f t="shared" si="169"/>
        <v/>
      </c>
      <c r="BE75" s="357" t="str">
        <f t="shared" si="170"/>
        <v/>
      </c>
      <c r="BF75" s="359" t="str">
        <f>IF('Marks Entry'!AC77="","",'Marks Entry'!AC77)</f>
        <v/>
      </c>
      <c r="BG75" s="352" t="str">
        <f>IF('Marks Entry'!AE77="","",'Marks Entry'!AE77)</f>
        <v/>
      </c>
      <c r="BH75" s="352" t="str">
        <f>IF('Marks Entry'!AF77="","",'Marks Entry'!AF77)</f>
        <v/>
      </c>
      <c r="BI75" s="352" t="str">
        <f>IF('Marks Entry'!AG77="","",'Marks Entry'!AG77)</f>
        <v/>
      </c>
      <c r="BJ75" s="353" t="str">
        <f t="shared" si="171"/>
        <v/>
      </c>
      <c r="BK75" s="374" t="str">
        <f t="shared" si="172"/>
        <v/>
      </c>
      <c r="BL75" s="352" t="str">
        <f>IF('Marks Entry'!AH77="","",'Marks Entry'!AH77)</f>
        <v/>
      </c>
      <c r="BM75" s="352" t="str">
        <f>IF('Marks Entry'!AI77="","",'Marks Entry'!AI77)</f>
        <v/>
      </c>
      <c r="BN75" s="352" t="str">
        <f t="shared" si="173"/>
        <v/>
      </c>
      <c r="BO75" s="374" t="str">
        <f t="shared" si="174"/>
        <v/>
      </c>
      <c r="BP75" s="371" t="str">
        <f>IF(AND($B75="NSO",$E75=""),"",IF(AND('Marks Entry'!AJ77="AB",'Marks Entry'!AK77="AB"),"AB",IF(AND('Marks Entry'!AJ77="ML",'Marks Entry'!AK77="ML"),"RE",IF('Marks Entry'!AJ77="","",ROUNDUP(('Marks Entry'!AJ77+'Marks Entry'!AK77)*30/100,0)))))</f>
        <v/>
      </c>
      <c r="BQ75" s="375" t="str">
        <f t="shared" si="175"/>
        <v/>
      </c>
      <c r="BR75" s="357">
        <f t="shared" si="176"/>
        <v>0</v>
      </c>
      <c r="BS75" s="357">
        <f t="shared" si="177"/>
        <v>0</v>
      </c>
      <c r="BT75" s="358" t="str">
        <f t="shared" si="178"/>
        <v/>
      </c>
      <c r="BU75" s="357" t="str">
        <f t="shared" si="179"/>
        <v/>
      </c>
      <c r="BV75" s="357" t="str">
        <f t="shared" si="180"/>
        <v/>
      </c>
      <c r="BW75" s="357" t="str">
        <f t="shared" si="181"/>
        <v/>
      </c>
      <c r="BX75" s="359" t="str">
        <f>IF('Marks Entry'!AL77="","",'Marks Entry'!AL77)</f>
        <v/>
      </c>
      <c r="BY75" s="352" t="str">
        <f>IF('Marks Entry'!AN77="","",'Marks Entry'!AN77)</f>
        <v/>
      </c>
      <c r="BZ75" s="352" t="str">
        <f>IF('Marks Entry'!AO77="","",'Marks Entry'!AO77)</f>
        <v/>
      </c>
      <c r="CA75" s="352" t="str">
        <f>IF('Marks Entry'!AP77="","",'Marks Entry'!AP77)</f>
        <v/>
      </c>
      <c r="CB75" s="353" t="str">
        <f t="shared" si="182"/>
        <v/>
      </c>
      <c r="CC75" s="374" t="str">
        <f t="shared" si="183"/>
        <v/>
      </c>
      <c r="CD75" s="352" t="str">
        <f>IF('Marks Entry'!AQ77="","",'Marks Entry'!AQ77)</f>
        <v/>
      </c>
      <c r="CE75" s="352" t="str">
        <f>IF('Marks Entry'!AR77="","",'Marks Entry'!AR77)</f>
        <v/>
      </c>
      <c r="CF75" s="352" t="str">
        <f t="shared" si="184"/>
        <v/>
      </c>
      <c r="CG75" s="374" t="str">
        <f t="shared" si="185"/>
        <v/>
      </c>
      <c r="CH75" s="371" t="str">
        <f>IF(AND($B75="NSO",$E75=""),"",IF(AND('Marks Entry'!AS77="AB",'Marks Entry'!AT77="AB"),"AB",IF(AND('Marks Entry'!AS77="ML",'Marks Entry'!AT77="ML"),"RE",IF('Marks Entry'!AS77="","",ROUNDUP(('Marks Entry'!AS77+'Marks Entry'!AT77)*30/100,0)))))</f>
        <v/>
      </c>
      <c r="CI75" s="375" t="str">
        <f t="shared" si="186"/>
        <v/>
      </c>
      <c r="CJ75" s="357">
        <f t="shared" si="187"/>
        <v>0</v>
      </c>
      <c r="CK75" s="357">
        <f t="shared" si="188"/>
        <v>0</v>
      </c>
      <c r="CL75" s="358" t="str">
        <f t="shared" si="189"/>
        <v/>
      </c>
      <c r="CM75" s="357" t="str">
        <f t="shared" si="190"/>
        <v/>
      </c>
      <c r="CN75" s="357" t="str">
        <f t="shared" si="191"/>
        <v/>
      </c>
      <c r="CO75" s="357" t="str">
        <f t="shared" si="192"/>
        <v/>
      </c>
      <c r="CP75" s="359" t="str">
        <f>IF('Marks Entry'!AU77="","",'Marks Entry'!AU77)</f>
        <v/>
      </c>
      <c r="CQ75" s="352" t="str">
        <f>IF('Marks Entry'!AW77="","",'Marks Entry'!AW77)</f>
        <v/>
      </c>
      <c r="CR75" s="352" t="str">
        <f>IF('Marks Entry'!AX77="","",'Marks Entry'!AX77)</f>
        <v/>
      </c>
      <c r="CS75" s="352" t="str">
        <f>IF('Marks Entry'!AY77="","",'Marks Entry'!AY77)</f>
        <v/>
      </c>
      <c r="CT75" s="353" t="str">
        <f t="shared" si="193"/>
        <v/>
      </c>
      <c r="CU75" s="374" t="str">
        <f t="shared" si="194"/>
        <v/>
      </c>
      <c r="CV75" s="352" t="str">
        <f>IF('Marks Entry'!AZ77="","",'Marks Entry'!AZ77)</f>
        <v/>
      </c>
      <c r="CW75" s="352" t="str">
        <f>IF('Marks Entry'!BA77="","",'Marks Entry'!BA77)</f>
        <v/>
      </c>
      <c r="CX75" s="352" t="str">
        <f t="shared" si="195"/>
        <v/>
      </c>
      <c r="CY75" s="374" t="str">
        <f t="shared" si="196"/>
        <v/>
      </c>
      <c r="CZ75" s="371" t="str">
        <f>IF(AND($B75="NSO",$E75=""),"",IF(AND('Marks Entry'!BB77="AB",'Marks Entry'!BC77="AB"),"AB",IF(AND('Marks Entry'!BB77="ML",'Marks Entry'!BC77="ML"),"RE",IF('Marks Entry'!BB77="","",ROUNDUP(('Marks Entry'!BB77+'Marks Entry'!BC77)*30/100,0)))))</f>
        <v/>
      </c>
      <c r="DA75" s="375" t="str">
        <f t="shared" si="197"/>
        <v/>
      </c>
      <c r="DB75" s="357">
        <f t="shared" si="198"/>
        <v>0</v>
      </c>
      <c r="DC75" s="357">
        <f t="shared" si="199"/>
        <v>0</v>
      </c>
      <c r="DD75" s="358" t="str">
        <f t="shared" si="200"/>
        <v/>
      </c>
      <c r="DE75" s="357" t="str">
        <f t="shared" si="201"/>
        <v/>
      </c>
      <c r="DF75" s="357" t="str">
        <f t="shared" si="202"/>
        <v/>
      </c>
      <c r="DG75" s="357" t="str">
        <f t="shared" si="203"/>
        <v/>
      </c>
      <c r="DH75" s="357">
        <f t="shared" si="204"/>
        <v>0</v>
      </c>
      <c r="DI75" s="376" t="str">
        <f t="shared" si="205"/>
        <v/>
      </c>
      <c r="DJ75" s="376" t="str">
        <f t="shared" si="206"/>
        <v/>
      </c>
      <c r="DK75" s="376" t="str">
        <f t="shared" si="207"/>
        <v/>
      </c>
      <c r="DL75" s="376" t="str">
        <f t="shared" si="208"/>
        <v/>
      </c>
      <c r="DM75" s="376" t="str">
        <f t="shared" si="209"/>
        <v/>
      </c>
      <c r="DN75" s="376" t="str">
        <f t="shared" si="210"/>
        <v/>
      </c>
      <c r="DO75" s="361">
        <f t="shared" si="211"/>
        <v>0</v>
      </c>
      <c r="DP75" s="361">
        <f t="shared" si="212"/>
        <v>0</v>
      </c>
      <c r="DQ75" s="361">
        <f t="shared" si="213"/>
        <v>0</v>
      </c>
      <c r="DR75" s="361">
        <f t="shared" si="214"/>
        <v>0</v>
      </c>
      <c r="DS75" s="361">
        <f t="shared" si="215"/>
        <v>0</v>
      </c>
      <c r="DT75" s="377" t="str">
        <f t="shared" si="216"/>
        <v/>
      </c>
      <c r="DU75" s="480" t="str">
        <f>IF('Marks Entry'!BD77="","",'Marks Entry'!BD77)</f>
        <v/>
      </c>
      <c r="DV75" s="480" t="str">
        <f>IF('Marks Entry'!BE77="","",'Marks Entry'!BE77)</f>
        <v/>
      </c>
      <c r="DW75" s="480" t="str">
        <f>IF('Marks Entry'!BF77="","",'Marks Entry'!BF77)</f>
        <v/>
      </c>
      <c r="DX75" s="378" t="str">
        <f t="shared" si="217"/>
        <v/>
      </c>
      <c r="DY75" s="352" t="str">
        <f t="shared" si="218"/>
        <v/>
      </c>
      <c r="DZ75" s="379" t="str">
        <f t="shared" si="219"/>
        <v/>
      </c>
      <c r="EA75" s="352" t="str">
        <f t="shared" si="220"/>
        <v/>
      </c>
      <c r="EB75" s="379" t="str">
        <f t="shared" si="221"/>
        <v/>
      </c>
      <c r="EC75" s="352" t="str">
        <f t="shared" si="222"/>
        <v/>
      </c>
      <c r="ED75" s="352" t="str">
        <f t="shared" si="223"/>
        <v/>
      </c>
      <c r="EE75" s="352" t="str">
        <f t="shared" si="224"/>
        <v/>
      </c>
      <c r="EF75" s="380" t="str">
        <f t="shared" si="225"/>
        <v/>
      </c>
      <c r="EG75" s="379" t="str">
        <f t="shared" si="226"/>
        <v/>
      </c>
      <c r="EH75" s="352" t="str">
        <f t="shared" si="227"/>
        <v/>
      </c>
      <c r="EI75" s="352" t="str">
        <f t="shared" si="228"/>
        <v/>
      </c>
      <c r="EJ75" s="352" t="str">
        <f t="shared" si="229"/>
        <v/>
      </c>
      <c r="EK75" s="352" t="str">
        <f t="shared" si="230"/>
        <v/>
      </c>
      <c r="EL75" s="379" t="str">
        <f t="shared" si="231"/>
        <v/>
      </c>
      <c r="EM75" s="352" t="str">
        <f t="shared" si="232"/>
        <v/>
      </c>
      <c r="EN75" s="352" t="str">
        <f t="shared" si="233"/>
        <v/>
      </c>
      <c r="EO75" s="352" t="str">
        <f t="shared" si="234"/>
        <v/>
      </c>
      <c r="EP75" s="352" t="str">
        <f t="shared" si="235"/>
        <v/>
      </c>
      <c r="EQ75" s="379" t="str">
        <f t="shared" si="236"/>
        <v/>
      </c>
      <c r="ER75" s="352" t="str">
        <f t="shared" si="237"/>
        <v/>
      </c>
      <c r="ES75" s="352" t="str">
        <f t="shared" si="238"/>
        <v/>
      </c>
      <c r="ET75" s="352" t="str">
        <f t="shared" si="239"/>
        <v/>
      </c>
      <c r="EU75" s="352" t="str">
        <f t="shared" si="240"/>
        <v/>
      </c>
      <c r="EV75" s="379" t="str">
        <f t="shared" si="241"/>
        <v/>
      </c>
      <c r="EW75" s="379" t="str">
        <f t="shared" si="242"/>
        <v/>
      </c>
      <c r="EX75" s="381" t="str">
        <f>IF('Student DATA Entry'!I72="","",'Student DATA Entry'!I72)</f>
        <v/>
      </c>
      <c r="EY75" s="382" t="str">
        <f>IF('Student DATA Entry'!J72="","",'Student DATA Entry'!J72)</f>
        <v/>
      </c>
      <c r="EZ75" s="368" t="str">
        <f t="shared" si="243"/>
        <v xml:space="preserve">      </v>
      </c>
      <c r="FA75" s="368" t="str">
        <f t="shared" si="244"/>
        <v xml:space="preserve">      </v>
      </c>
      <c r="FB75" s="368" t="str">
        <f t="shared" si="245"/>
        <v xml:space="preserve">      </v>
      </c>
      <c r="FC75" s="368" t="str">
        <f t="shared" si="246"/>
        <v xml:space="preserve">              </v>
      </c>
      <c r="FD75" s="368" t="str">
        <f t="shared" si="247"/>
        <v xml:space="preserve"> </v>
      </c>
      <c r="FE75" s="479" t="str">
        <f t="shared" si="248"/>
        <v/>
      </c>
      <c r="FF75" s="384" t="str">
        <f t="shared" si="249"/>
        <v/>
      </c>
      <c r="FG75" s="481" t="str">
        <f t="shared" si="250"/>
        <v/>
      </c>
      <c r="FH75" s="386" t="str">
        <f t="shared" si="251"/>
        <v/>
      </c>
      <c r="FI75" s="364" t="str">
        <f t="shared" si="252"/>
        <v/>
      </c>
    </row>
    <row r="76" spans="1:165" s="140" customFormat="1" ht="15.6" customHeight="1">
      <c r="A76" s="369">
        <v>71</v>
      </c>
      <c r="B76" s="370" t="str">
        <f>IF('Marks Entry'!B78="","",VALUE('Marks Entry'!B78))</f>
        <v/>
      </c>
      <c r="C76" s="371" t="str">
        <f>IF('Marks Entry'!C78="","",'Marks Entry'!C78)</f>
        <v/>
      </c>
      <c r="D76" s="372" t="str">
        <f>IF('Marks Entry'!D78="","",'Marks Entry'!D78)</f>
        <v/>
      </c>
      <c r="E76" s="373" t="str">
        <f>IF('Marks Entry'!E78="","",'Marks Entry'!E78)</f>
        <v/>
      </c>
      <c r="F76" s="373" t="str">
        <f>IF('Marks Entry'!F78="","",'Marks Entry'!F78)</f>
        <v/>
      </c>
      <c r="G76" s="373" t="str">
        <f>IF('Marks Entry'!G78="","",'Marks Entry'!G78)</f>
        <v/>
      </c>
      <c r="H76" s="352" t="str">
        <f>IF('Marks Entry'!H78="","",'Marks Entry'!H78)</f>
        <v/>
      </c>
      <c r="I76" s="352" t="str">
        <f>IF('Marks Entry'!I78="","",'Marks Entry'!I78)</f>
        <v/>
      </c>
      <c r="J76" s="352" t="str">
        <f>IF('Marks Entry'!J78="","",'Marks Entry'!J78)</f>
        <v/>
      </c>
      <c r="K76" s="352" t="str">
        <f>IF('Marks Entry'!K78="","",'Marks Entry'!K78)</f>
        <v/>
      </c>
      <c r="L76" s="352" t="str">
        <f>IF('Marks Entry'!L78="","",'Marks Entry'!L78)</f>
        <v/>
      </c>
      <c r="M76" s="353" t="str">
        <f t="shared" si="140"/>
        <v/>
      </c>
      <c r="N76" s="374" t="str">
        <f t="shared" si="141"/>
        <v/>
      </c>
      <c r="O76" s="352" t="str">
        <f>IF('Marks Entry'!M78="","",'Marks Entry'!M78)</f>
        <v/>
      </c>
      <c r="P76" s="374" t="str">
        <f t="shared" si="142"/>
        <v/>
      </c>
      <c r="Q76" s="371" t="str">
        <f>IF(AND($B76="NSO",$E76="",O76=""),"",IF(AND('Marks Entry'!N78="AB"),"AB",IF(AND('Marks Entry'!N78="ML"),"RE",IF('Marks Entry'!N78="","",ROUNDUP('Marks Entry'!N78*30/100,0)))))</f>
        <v/>
      </c>
      <c r="R76" s="375" t="str">
        <f t="shared" si="143"/>
        <v/>
      </c>
      <c r="S76" s="357">
        <f t="shared" si="144"/>
        <v>0</v>
      </c>
      <c r="T76" s="357">
        <f t="shared" si="145"/>
        <v>0</v>
      </c>
      <c r="U76" s="358" t="str">
        <f t="shared" si="146"/>
        <v/>
      </c>
      <c r="V76" s="357" t="str">
        <f t="shared" si="147"/>
        <v/>
      </c>
      <c r="W76" s="357" t="str">
        <f t="shared" si="148"/>
        <v/>
      </c>
      <c r="X76" s="357" t="str">
        <f t="shared" si="149"/>
        <v/>
      </c>
      <c r="Y76" s="352" t="str">
        <f>IF('Marks Entry'!O78="","",'Marks Entry'!O78)</f>
        <v/>
      </c>
      <c r="Z76" s="352" t="str">
        <f>IF('Marks Entry'!P78="","",'Marks Entry'!P78)</f>
        <v/>
      </c>
      <c r="AA76" s="352" t="str">
        <f>IF('Marks Entry'!Q78="","",'Marks Entry'!Q78)</f>
        <v/>
      </c>
      <c r="AB76" s="353" t="str">
        <f t="shared" si="150"/>
        <v/>
      </c>
      <c r="AC76" s="374" t="str">
        <f t="shared" si="151"/>
        <v/>
      </c>
      <c r="AD76" s="352" t="str">
        <f>IF('Marks Entry'!R78="","",'Marks Entry'!R78)</f>
        <v/>
      </c>
      <c r="AE76" s="374" t="str">
        <f t="shared" si="152"/>
        <v/>
      </c>
      <c r="AF76" s="371" t="str">
        <f>IF(AND($B76="NSO",$E76=""),"",IF(AND('Marks Entry'!S78="AB"),"AB",IF(AND('Marks Entry'!S78="ML"),"RE",IF('Marks Entry'!S78="","",ROUNDUP('Marks Entry'!S78*30/100,0)))))</f>
        <v/>
      </c>
      <c r="AG76" s="375" t="str">
        <f t="shared" si="153"/>
        <v/>
      </c>
      <c r="AH76" s="357">
        <f t="shared" si="154"/>
        <v>0</v>
      </c>
      <c r="AI76" s="357">
        <f t="shared" si="155"/>
        <v>0</v>
      </c>
      <c r="AJ76" s="358" t="str">
        <f t="shared" si="156"/>
        <v/>
      </c>
      <c r="AK76" s="357" t="str">
        <f t="shared" si="157"/>
        <v/>
      </c>
      <c r="AL76" s="357" t="str">
        <f t="shared" si="158"/>
        <v/>
      </c>
      <c r="AM76" s="357" t="str">
        <f t="shared" si="159"/>
        <v/>
      </c>
      <c r="AN76" s="359" t="str">
        <f>IF('Marks Entry'!T78="","",'Marks Entry'!T78)</f>
        <v/>
      </c>
      <c r="AO76" s="352" t="str">
        <f>IF('Marks Entry'!V78="","",'Marks Entry'!V78)</f>
        <v/>
      </c>
      <c r="AP76" s="352" t="str">
        <f>IF('Marks Entry'!W78="","",'Marks Entry'!W78)</f>
        <v/>
      </c>
      <c r="AQ76" s="352" t="str">
        <f>IF('Marks Entry'!X78="","",'Marks Entry'!X78)</f>
        <v/>
      </c>
      <c r="AR76" s="353" t="str">
        <f t="shared" si="160"/>
        <v/>
      </c>
      <c r="AS76" s="374" t="str">
        <f t="shared" si="161"/>
        <v/>
      </c>
      <c r="AT76" s="352" t="str">
        <f>IF('Marks Entry'!Y78="","",'Marks Entry'!Y78)</f>
        <v/>
      </c>
      <c r="AU76" s="352" t="str">
        <f>IF('Marks Entry'!Z78="","",'Marks Entry'!Z78)</f>
        <v/>
      </c>
      <c r="AV76" s="352" t="str">
        <f t="shared" si="162"/>
        <v/>
      </c>
      <c r="AW76" s="374" t="str">
        <f t="shared" si="163"/>
        <v/>
      </c>
      <c r="AX76" s="371" t="str">
        <f>IF(AND($B76="NSO",$E76=""),"",IF(AND('Marks Entry'!AA78="AB",'Marks Entry'!AB78="AB"),"AB",IF(AND('Marks Entry'!AA78="ML",'Marks Entry'!AB78="ML"),"RE",IF('Marks Entry'!AA78="","",ROUNDUP(('Marks Entry'!AA78+'Marks Entry'!AB78)*30/100,0)))))</f>
        <v/>
      </c>
      <c r="AY76" s="375" t="str">
        <f t="shared" si="164"/>
        <v/>
      </c>
      <c r="AZ76" s="357">
        <f t="shared" si="165"/>
        <v>0</v>
      </c>
      <c r="BA76" s="357">
        <f t="shared" si="166"/>
        <v>0</v>
      </c>
      <c r="BB76" s="358" t="str">
        <f t="shared" si="167"/>
        <v/>
      </c>
      <c r="BC76" s="357" t="str">
        <f t="shared" si="168"/>
        <v/>
      </c>
      <c r="BD76" s="357" t="str">
        <f t="shared" si="169"/>
        <v/>
      </c>
      <c r="BE76" s="357" t="str">
        <f t="shared" si="170"/>
        <v/>
      </c>
      <c r="BF76" s="359" t="str">
        <f>IF('Marks Entry'!AC78="","",'Marks Entry'!AC78)</f>
        <v/>
      </c>
      <c r="BG76" s="352" t="str">
        <f>IF('Marks Entry'!AE78="","",'Marks Entry'!AE78)</f>
        <v/>
      </c>
      <c r="BH76" s="352" t="str">
        <f>IF('Marks Entry'!AF78="","",'Marks Entry'!AF78)</f>
        <v/>
      </c>
      <c r="BI76" s="352" t="str">
        <f>IF('Marks Entry'!AG78="","",'Marks Entry'!AG78)</f>
        <v/>
      </c>
      <c r="BJ76" s="353" t="str">
        <f t="shared" si="171"/>
        <v/>
      </c>
      <c r="BK76" s="374" t="str">
        <f t="shared" si="172"/>
        <v/>
      </c>
      <c r="BL76" s="352" t="str">
        <f>IF('Marks Entry'!AH78="","",'Marks Entry'!AH78)</f>
        <v/>
      </c>
      <c r="BM76" s="352" t="str">
        <f>IF('Marks Entry'!AI78="","",'Marks Entry'!AI78)</f>
        <v/>
      </c>
      <c r="BN76" s="352" t="str">
        <f t="shared" si="173"/>
        <v/>
      </c>
      <c r="BO76" s="374" t="str">
        <f t="shared" si="174"/>
        <v/>
      </c>
      <c r="BP76" s="371" t="str">
        <f>IF(AND($B76="NSO",$E76=""),"",IF(AND('Marks Entry'!AJ78="AB",'Marks Entry'!AK78="AB"),"AB",IF(AND('Marks Entry'!AJ78="ML",'Marks Entry'!AK78="ML"),"RE",IF('Marks Entry'!AJ78="","",ROUNDUP(('Marks Entry'!AJ78+'Marks Entry'!AK78)*30/100,0)))))</f>
        <v/>
      </c>
      <c r="BQ76" s="375" t="str">
        <f t="shared" si="175"/>
        <v/>
      </c>
      <c r="BR76" s="357">
        <f t="shared" si="176"/>
        <v>0</v>
      </c>
      <c r="BS76" s="357">
        <f t="shared" si="177"/>
        <v>0</v>
      </c>
      <c r="BT76" s="358" t="str">
        <f t="shared" si="178"/>
        <v/>
      </c>
      <c r="BU76" s="357" t="str">
        <f t="shared" si="179"/>
        <v/>
      </c>
      <c r="BV76" s="357" t="str">
        <f t="shared" si="180"/>
        <v/>
      </c>
      <c r="BW76" s="357" t="str">
        <f t="shared" si="181"/>
        <v/>
      </c>
      <c r="BX76" s="359" t="str">
        <f>IF('Marks Entry'!AL78="","",'Marks Entry'!AL78)</f>
        <v/>
      </c>
      <c r="BY76" s="352" t="str">
        <f>IF('Marks Entry'!AN78="","",'Marks Entry'!AN78)</f>
        <v/>
      </c>
      <c r="BZ76" s="352" t="str">
        <f>IF('Marks Entry'!AO78="","",'Marks Entry'!AO78)</f>
        <v/>
      </c>
      <c r="CA76" s="352" t="str">
        <f>IF('Marks Entry'!AP78="","",'Marks Entry'!AP78)</f>
        <v/>
      </c>
      <c r="CB76" s="353" t="str">
        <f t="shared" si="182"/>
        <v/>
      </c>
      <c r="CC76" s="374" t="str">
        <f t="shared" si="183"/>
        <v/>
      </c>
      <c r="CD76" s="352" t="str">
        <f>IF('Marks Entry'!AQ78="","",'Marks Entry'!AQ78)</f>
        <v/>
      </c>
      <c r="CE76" s="352" t="str">
        <f>IF('Marks Entry'!AR78="","",'Marks Entry'!AR78)</f>
        <v/>
      </c>
      <c r="CF76" s="352" t="str">
        <f t="shared" si="184"/>
        <v/>
      </c>
      <c r="CG76" s="374" t="str">
        <f t="shared" si="185"/>
        <v/>
      </c>
      <c r="CH76" s="371" t="str">
        <f>IF(AND($B76="NSO",$E76=""),"",IF(AND('Marks Entry'!AS78="AB",'Marks Entry'!AT78="AB"),"AB",IF(AND('Marks Entry'!AS78="ML",'Marks Entry'!AT78="ML"),"RE",IF('Marks Entry'!AS78="","",ROUNDUP(('Marks Entry'!AS78+'Marks Entry'!AT78)*30/100,0)))))</f>
        <v/>
      </c>
      <c r="CI76" s="375" t="str">
        <f t="shared" si="186"/>
        <v/>
      </c>
      <c r="CJ76" s="357">
        <f t="shared" si="187"/>
        <v>0</v>
      </c>
      <c r="CK76" s="357">
        <f t="shared" si="188"/>
        <v>0</v>
      </c>
      <c r="CL76" s="358" t="str">
        <f t="shared" si="189"/>
        <v/>
      </c>
      <c r="CM76" s="357" t="str">
        <f t="shared" si="190"/>
        <v/>
      </c>
      <c r="CN76" s="357" t="str">
        <f t="shared" si="191"/>
        <v/>
      </c>
      <c r="CO76" s="357" t="str">
        <f t="shared" si="192"/>
        <v/>
      </c>
      <c r="CP76" s="359" t="str">
        <f>IF('Marks Entry'!AU78="","",'Marks Entry'!AU78)</f>
        <v/>
      </c>
      <c r="CQ76" s="352" t="str">
        <f>IF('Marks Entry'!AW78="","",'Marks Entry'!AW78)</f>
        <v/>
      </c>
      <c r="CR76" s="352" t="str">
        <f>IF('Marks Entry'!AX78="","",'Marks Entry'!AX78)</f>
        <v/>
      </c>
      <c r="CS76" s="352" t="str">
        <f>IF('Marks Entry'!AY78="","",'Marks Entry'!AY78)</f>
        <v/>
      </c>
      <c r="CT76" s="353" t="str">
        <f t="shared" si="193"/>
        <v/>
      </c>
      <c r="CU76" s="374" t="str">
        <f t="shared" si="194"/>
        <v/>
      </c>
      <c r="CV76" s="352" t="str">
        <f>IF('Marks Entry'!AZ78="","",'Marks Entry'!AZ78)</f>
        <v/>
      </c>
      <c r="CW76" s="352" t="str">
        <f>IF('Marks Entry'!BA78="","",'Marks Entry'!BA78)</f>
        <v/>
      </c>
      <c r="CX76" s="352" t="str">
        <f t="shared" si="195"/>
        <v/>
      </c>
      <c r="CY76" s="374" t="str">
        <f t="shared" si="196"/>
        <v/>
      </c>
      <c r="CZ76" s="371" t="str">
        <f>IF(AND($B76="NSO",$E76=""),"",IF(AND('Marks Entry'!BB78="AB",'Marks Entry'!BC78="AB"),"AB",IF(AND('Marks Entry'!BB78="ML",'Marks Entry'!BC78="ML"),"RE",IF('Marks Entry'!BB78="","",ROUNDUP(('Marks Entry'!BB78+'Marks Entry'!BC78)*30/100,0)))))</f>
        <v/>
      </c>
      <c r="DA76" s="375" t="str">
        <f t="shared" si="197"/>
        <v/>
      </c>
      <c r="DB76" s="357">
        <f t="shared" si="198"/>
        <v>0</v>
      </c>
      <c r="DC76" s="357">
        <f t="shared" si="199"/>
        <v>0</v>
      </c>
      <c r="DD76" s="358" t="str">
        <f t="shared" si="200"/>
        <v/>
      </c>
      <c r="DE76" s="357" t="str">
        <f t="shared" si="201"/>
        <v/>
      </c>
      <c r="DF76" s="357" t="str">
        <f t="shared" si="202"/>
        <v/>
      </c>
      <c r="DG76" s="357" t="str">
        <f t="shared" si="203"/>
        <v/>
      </c>
      <c r="DH76" s="357">
        <f t="shared" si="204"/>
        <v>0</v>
      </c>
      <c r="DI76" s="376" t="str">
        <f t="shared" si="205"/>
        <v/>
      </c>
      <c r="DJ76" s="376" t="str">
        <f t="shared" si="206"/>
        <v/>
      </c>
      <c r="DK76" s="376" t="str">
        <f t="shared" si="207"/>
        <v/>
      </c>
      <c r="DL76" s="376" t="str">
        <f t="shared" si="208"/>
        <v/>
      </c>
      <c r="DM76" s="376" t="str">
        <f t="shared" si="209"/>
        <v/>
      </c>
      <c r="DN76" s="376" t="str">
        <f t="shared" si="210"/>
        <v/>
      </c>
      <c r="DO76" s="361">
        <f t="shared" si="211"/>
        <v>0</v>
      </c>
      <c r="DP76" s="361">
        <f t="shared" si="212"/>
        <v>0</v>
      </c>
      <c r="DQ76" s="361">
        <f t="shared" si="213"/>
        <v>0</v>
      </c>
      <c r="DR76" s="361">
        <f t="shared" si="214"/>
        <v>0</v>
      </c>
      <c r="DS76" s="361">
        <f t="shared" si="215"/>
        <v>0</v>
      </c>
      <c r="DT76" s="377" t="str">
        <f t="shared" si="216"/>
        <v/>
      </c>
      <c r="DU76" s="480" t="str">
        <f>IF('Marks Entry'!BD78="","",'Marks Entry'!BD78)</f>
        <v/>
      </c>
      <c r="DV76" s="480" t="str">
        <f>IF('Marks Entry'!BE78="","",'Marks Entry'!BE78)</f>
        <v/>
      </c>
      <c r="DW76" s="480" t="str">
        <f>IF('Marks Entry'!BF78="","",'Marks Entry'!BF78)</f>
        <v/>
      </c>
      <c r="DX76" s="378" t="str">
        <f t="shared" si="217"/>
        <v/>
      </c>
      <c r="DY76" s="352" t="str">
        <f t="shared" si="218"/>
        <v/>
      </c>
      <c r="DZ76" s="379" t="str">
        <f t="shared" si="219"/>
        <v/>
      </c>
      <c r="EA76" s="352" t="str">
        <f t="shared" si="220"/>
        <v/>
      </c>
      <c r="EB76" s="379" t="str">
        <f t="shared" si="221"/>
        <v/>
      </c>
      <c r="EC76" s="352" t="str">
        <f t="shared" si="222"/>
        <v/>
      </c>
      <c r="ED76" s="352" t="str">
        <f t="shared" si="223"/>
        <v/>
      </c>
      <c r="EE76" s="352" t="str">
        <f t="shared" si="224"/>
        <v/>
      </c>
      <c r="EF76" s="380" t="str">
        <f t="shared" si="225"/>
        <v/>
      </c>
      <c r="EG76" s="379" t="str">
        <f t="shared" si="226"/>
        <v/>
      </c>
      <c r="EH76" s="352" t="str">
        <f t="shared" si="227"/>
        <v/>
      </c>
      <c r="EI76" s="352" t="str">
        <f t="shared" si="228"/>
        <v/>
      </c>
      <c r="EJ76" s="352" t="str">
        <f t="shared" si="229"/>
        <v/>
      </c>
      <c r="EK76" s="352" t="str">
        <f t="shared" si="230"/>
        <v/>
      </c>
      <c r="EL76" s="379" t="str">
        <f t="shared" si="231"/>
        <v/>
      </c>
      <c r="EM76" s="352" t="str">
        <f t="shared" si="232"/>
        <v/>
      </c>
      <c r="EN76" s="352" t="str">
        <f t="shared" si="233"/>
        <v/>
      </c>
      <c r="EO76" s="352" t="str">
        <f t="shared" si="234"/>
        <v/>
      </c>
      <c r="EP76" s="352" t="str">
        <f t="shared" si="235"/>
        <v/>
      </c>
      <c r="EQ76" s="379" t="str">
        <f t="shared" si="236"/>
        <v/>
      </c>
      <c r="ER76" s="352" t="str">
        <f t="shared" si="237"/>
        <v/>
      </c>
      <c r="ES76" s="352" t="str">
        <f t="shared" si="238"/>
        <v/>
      </c>
      <c r="ET76" s="352" t="str">
        <f t="shared" si="239"/>
        <v/>
      </c>
      <c r="EU76" s="352" t="str">
        <f t="shared" si="240"/>
        <v/>
      </c>
      <c r="EV76" s="379" t="str">
        <f t="shared" si="241"/>
        <v/>
      </c>
      <c r="EW76" s="379" t="str">
        <f t="shared" si="242"/>
        <v/>
      </c>
      <c r="EX76" s="381" t="str">
        <f>IF('Student DATA Entry'!I73="","",'Student DATA Entry'!I73)</f>
        <v/>
      </c>
      <c r="EY76" s="382" t="str">
        <f>IF('Student DATA Entry'!J73="","",'Student DATA Entry'!J73)</f>
        <v/>
      </c>
      <c r="EZ76" s="368" t="str">
        <f t="shared" si="243"/>
        <v xml:space="preserve">      </v>
      </c>
      <c r="FA76" s="368" t="str">
        <f t="shared" si="244"/>
        <v xml:space="preserve">      </v>
      </c>
      <c r="FB76" s="368" t="str">
        <f t="shared" si="245"/>
        <v xml:space="preserve">      </v>
      </c>
      <c r="FC76" s="368" t="str">
        <f t="shared" si="246"/>
        <v xml:space="preserve">              </v>
      </c>
      <c r="FD76" s="368" t="str">
        <f t="shared" si="247"/>
        <v xml:space="preserve"> </v>
      </c>
      <c r="FE76" s="479" t="str">
        <f t="shared" si="248"/>
        <v/>
      </c>
      <c r="FF76" s="384" t="str">
        <f t="shared" si="249"/>
        <v/>
      </c>
      <c r="FG76" s="481" t="str">
        <f t="shared" si="250"/>
        <v/>
      </c>
      <c r="FH76" s="386" t="str">
        <f t="shared" si="251"/>
        <v/>
      </c>
      <c r="FI76" s="364" t="str">
        <f t="shared" si="252"/>
        <v/>
      </c>
    </row>
    <row r="77" spans="1:165" s="140" customFormat="1" ht="15.6" customHeight="1">
      <c r="A77" s="369">
        <v>72</v>
      </c>
      <c r="B77" s="370" t="str">
        <f>IF('Marks Entry'!B79="","",VALUE('Marks Entry'!B79))</f>
        <v/>
      </c>
      <c r="C77" s="371" t="str">
        <f>IF('Marks Entry'!C79="","",'Marks Entry'!C79)</f>
        <v/>
      </c>
      <c r="D77" s="372" t="str">
        <f>IF('Marks Entry'!D79="","",'Marks Entry'!D79)</f>
        <v/>
      </c>
      <c r="E77" s="373" t="str">
        <f>IF('Marks Entry'!E79="","",'Marks Entry'!E79)</f>
        <v/>
      </c>
      <c r="F77" s="373" t="str">
        <f>IF('Marks Entry'!F79="","",'Marks Entry'!F79)</f>
        <v/>
      </c>
      <c r="G77" s="373" t="str">
        <f>IF('Marks Entry'!G79="","",'Marks Entry'!G79)</f>
        <v/>
      </c>
      <c r="H77" s="352" t="str">
        <f>IF('Marks Entry'!H79="","",'Marks Entry'!H79)</f>
        <v/>
      </c>
      <c r="I77" s="352" t="str">
        <f>IF('Marks Entry'!I79="","",'Marks Entry'!I79)</f>
        <v/>
      </c>
      <c r="J77" s="352" t="str">
        <f>IF('Marks Entry'!J79="","",'Marks Entry'!J79)</f>
        <v/>
      </c>
      <c r="K77" s="352" t="str">
        <f>IF('Marks Entry'!K79="","",'Marks Entry'!K79)</f>
        <v/>
      </c>
      <c r="L77" s="352" t="str">
        <f>IF('Marks Entry'!L79="","",'Marks Entry'!L79)</f>
        <v/>
      </c>
      <c r="M77" s="353" t="str">
        <f t="shared" si="140"/>
        <v/>
      </c>
      <c r="N77" s="374" t="str">
        <f t="shared" si="141"/>
        <v/>
      </c>
      <c r="O77" s="352" t="str">
        <f>IF('Marks Entry'!M79="","",'Marks Entry'!M79)</f>
        <v/>
      </c>
      <c r="P77" s="374" t="str">
        <f t="shared" si="142"/>
        <v/>
      </c>
      <c r="Q77" s="371" t="str">
        <f>IF(AND($B77="NSO",$E77="",O77=""),"",IF(AND('Marks Entry'!N79="AB"),"AB",IF(AND('Marks Entry'!N79="ML"),"RE",IF('Marks Entry'!N79="","",ROUNDUP('Marks Entry'!N79*30/100,0)))))</f>
        <v/>
      </c>
      <c r="R77" s="375" t="str">
        <f t="shared" si="143"/>
        <v/>
      </c>
      <c r="S77" s="357">
        <f t="shared" si="144"/>
        <v>0</v>
      </c>
      <c r="T77" s="357">
        <f t="shared" si="145"/>
        <v>0</v>
      </c>
      <c r="U77" s="358" t="str">
        <f t="shared" si="146"/>
        <v/>
      </c>
      <c r="V77" s="357" t="str">
        <f t="shared" si="147"/>
        <v/>
      </c>
      <c r="W77" s="357" t="str">
        <f t="shared" si="148"/>
        <v/>
      </c>
      <c r="X77" s="357" t="str">
        <f t="shared" si="149"/>
        <v/>
      </c>
      <c r="Y77" s="352" t="str">
        <f>IF('Marks Entry'!O79="","",'Marks Entry'!O79)</f>
        <v/>
      </c>
      <c r="Z77" s="352" t="str">
        <f>IF('Marks Entry'!P79="","",'Marks Entry'!P79)</f>
        <v/>
      </c>
      <c r="AA77" s="352" t="str">
        <f>IF('Marks Entry'!Q79="","",'Marks Entry'!Q79)</f>
        <v/>
      </c>
      <c r="AB77" s="353" t="str">
        <f t="shared" si="150"/>
        <v/>
      </c>
      <c r="AC77" s="374" t="str">
        <f t="shared" si="151"/>
        <v/>
      </c>
      <c r="AD77" s="352" t="str">
        <f>IF('Marks Entry'!R79="","",'Marks Entry'!R79)</f>
        <v/>
      </c>
      <c r="AE77" s="374" t="str">
        <f t="shared" si="152"/>
        <v/>
      </c>
      <c r="AF77" s="371" t="str">
        <f>IF(AND($B77="NSO",$E77=""),"",IF(AND('Marks Entry'!S79="AB"),"AB",IF(AND('Marks Entry'!S79="ML"),"RE",IF('Marks Entry'!S79="","",ROUNDUP('Marks Entry'!S79*30/100,0)))))</f>
        <v/>
      </c>
      <c r="AG77" s="375" t="str">
        <f t="shared" si="153"/>
        <v/>
      </c>
      <c r="AH77" s="357">
        <f t="shared" si="154"/>
        <v>0</v>
      </c>
      <c r="AI77" s="357">
        <f t="shared" si="155"/>
        <v>0</v>
      </c>
      <c r="AJ77" s="358" t="str">
        <f t="shared" si="156"/>
        <v/>
      </c>
      <c r="AK77" s="357" t="str">
        <f t="shared" si="157"/>
        <v/>
      </c>
      <c r="AL77" s="357" t="str">
        <f t="shared" si="158"/>
        <v/>
      </c>
      <c r="AM77" s="357" t="str">
        <f t="shared" si="159"/>
        <v/>
      </c>
      <c r="AN77" s="359" t="str">
        <f>IF('Marks Entry'!T79="","",'Marks Entry'!T79)</f>
        <v/>
      </c>
      <c r="AO77" s="352" t="str">
        <f>IF('Marks Entry'!V79="","",'Marks Entry'!V79)</f>
        <v/>
      </c>
      <c r="AP77" s="352" t="str">
        <f>IF('Marks Entry'!W79="","",'Marks Entry'!W79)</f>
        <v/>
      </c>
      <c r="AQ77" s="352" t="str">
        <f>IF('Marks Entry'!X79="","",'Marks Entry'!X79)</f>
        <v/>
      </c>
      <c r="AR77" s="353" t="str">
        <f t="shared" si="160"/>
        <v/>
      </c>
      <c r="AS77" s="374" t="str">
        <f t="shared" si="161"/>
        <v/>
      </c>
      <c r="AT77" s="352" t="str">
        <f>IF('Marks Entry'!Y79="","",'Marks Entry'!Y79)</f>
        <v/>
      </c>
      <c r="AU77" s="352" t="str">
        <f>IF('Marks Entry'!Z79="","",'Marks Entry'!Z79)</f>
        <v/>
      </c>
      <c r="AV77" s="352" t="str">
        <f t="shared" si="162"/>
        <v/>
      </c>
      <c r="AW77" s="374" t="str">
        <f t="shared" si="163"/>
        <v/>
      </c>
      <c r="AX77" s="371" t="str">
        <f>IF(AND($B77="NSO",$E77=""),"",IF(AND('Marks Entry'!AA79="AB",'Marks Entry'!AB79="AB"),"AB",IF(AND('Marks Entry'!AA79="ML",'Marks Entry'!AB79="ML"),"RE",IF('Marks Entry'!AA79="","",ROUNDUP(('Marks Entry'!AA79+'Marks Entry'!AB79)*30/100,0)))))</f>
        <v/>
      </c>
      <c r="AY77" s="375" t="str">
        <f t="shared" si="164"/>
        <v/>
      </c>
      <c r="AZ77" s="357">
        <f t="shared" si="165"/>
        <v>0</v>
      </c>
      <c r="BA77" s="357">
        <f t="shared" si="166"/>
        <v>0</v>
      </c>
      <c r="BB77" s="358" t="str">
        <f t="shared" si="167"/>
        <v/>
      </c>
      <c r="BC77" s="357" t="str">
        <f t="shared" si="168"/>
        <v/>
      </c>
      <c r="BD77" s="357" t="str">
        <f t="shared" si="169"/>
        <v/>
      </c>
      <c r="BE77" s="357" t="str">
        <f t="shared" si="170"/>
        <v/>
      </c>
      <c r="BF77" s="359" t="str">
        <f>IF('Marks Entry'!AC79="","",'Marks Entry'!AC79)</f>
        <v/>
      </c>
      <c r="BG77" s="352" t="str">
        <f>IF('Marks Entry'!AE79="","",'Marks Entry'!AE79)</f>
        <v/>
      </c>
      <c r="BH77" s="352" t="str">
        <f>IF('Marks Entry'!AF79="","",'Marks Entry'!AF79)</f>
        <v/>
      </c>
      <c r="BI77" s="352" t="str">
        <f>IF('Marks Entry'!AG79="","",'Marks Entry'!AG79)</f>
        <v/>
      </c>
      <c r="BJ77" s="353" t="str">
        <f t="shared" si="171"/>
        <v/>
      </c>
      <c r="BK77" s="374" t="str">
        <f t="shared" si="172"/>
        <v/>
      </c>
      <c r="BL77" s="352" t="str">
        <f>IF('Marks Entry'!AH79="","",'Marks Entry'!AH79)</f>
        <v/>
      </c>
      <c r="BM77" s="352" t="str">
        <f>IF('Marks Entry'!AI79="","",'Marks Entry'!AI79)</f>
        <v/>
      </c>
      <c r="BN77" s="352" t="str">
        <f t="shared" si="173"/>
        <v/>
      </c>
      <c r="BO77" s="374" t="str">
        <f t="shared" si="174"/>
        <v/>
      </c>
      <c r="BP77" s="371" t="str">
        <f>IF(AND($B77="NSO",$E77=""),"",IF(AND('Marks Entry'!AJ79="AB",'Marks Entry'!AK79="AB"),"AB",IF(AND('Marks Entry'!AJ79="ML",'Marks Entry'!AK79="ML"),"RE",IF('Marks Entry'!AJ79="","",ROUNDUP(('Marks Entry'!AJ79+'Marks Entry'!AK79)*30/100,0)))))</f>
        <v/>
      </c>
      <c r="BQ77" s="375" t="str">
        <f t="shared" si="175"/>
        <v/>
      </c>
      <c r="BR77" s="357">
        <f t="shared" si="176"/>
        <v>0</v>
      </c>
      <c r="BS77" s="357">
        <f t="shared" si="177"/>
        <v>0</v>
      </c>
      <c r="BT77" s="358" t="str">
        <f t="shared" si="178"/>
        <v/>
      </c>
      <c r="BU77" s="357" t="str">
        <f t="shared" si="179"/>
        <v/>
      </c>
      <c r="BV77" s="357" t="str">
        <f t="shared" si="180"/>
        <v/>
      </c>
      <c r="BW77" s="357" t="str">
        <f t="shared" si="181"/>
        <v/>
      </c>
      <c r="BX77" s="359" t="str">
        <f>IF('Marks Entry'!AL79="","",'Marks Entry'!AL79)</f>
        <v/>
      </c>
      <c r="BY77" s="352" t="str">
        <f>IF('Marks Entry'!AN79="","",'Marks Entry'!AN79)</f>
        <v/>
      </c>
      <c r="BZ77" s="352" t="str">
        <f>IF('Marks Entry'!AO79="","",'Marks Entry'!AO79)</f>
        <v/>
      </c>
      <c r="CA77" s="352" t="str">
        <f>IF('Marks Entry'!AP79="","",'Marks Entry'!AP79)</f>
        <v/>
      </c>
      <c r="CB77" s="353" t="str">
        <f t="shared" si="182"/>
        <v/>
      </c>
      <c r="CC77" s="374" t="str">
        <f t="shared" si="183"/>
        <v/>
      </c>
      <c r="CD77" s="352" t="str">
        <f>IF('Marks Entry'!AQ79="","",'Marks Entry'!AQ79)</f>
        <v/>
      </c>
      <c r="CE77" s="352" t="str">
        <f>IF('Marks Entry'!AR79="","",'Marks Entry'!AR79)</f>
        <v/>
      </c>
      <c r="CF77" s="352" t="str">
        <f t="shared" si="184"/>
        <v/>
      </c>
      <c r="CG77" s="374" t="str">
        <f t="shared" si="185"/>
        <v/>
      </c>
      <c r="CH77" s="371" t="str">
        <f>IF(AND($B77="NSO",$E77=""),"",IF(AND('Marks Entry'!AS79="AB",'Marks Entry'!AT79="AB"),"AB",IF(AND('Marks Entry'!AS79="ML",'Marks Entry'!AT79="ML"),"RE",IF('Marks Entry'!AS79="","",ROUNDUP(('Marks Entry'!AS79+'Marks Entry'!AT79)*30/100,0)))))</f>
        <v/>
      </c>
      <c r="CI77" s="375" t="str">
        <f t="shared" si="186"/>
        <v/>
      </c>
      <c r="CJ77" s="357">
        <f t="shared" si="187"/>
        <v>0</v>
      </c>
      <c r="CK77" s="357">
        <f t="shared" si="188"/>
        <v>0</v>
      </c>
      <c r="CL77" s="358" t="str">
        <f t="shared" si="189"/>
        <v/>
      </c>
      <c r="CM77" s="357" t="str">
        <f t="shared" si="190"/>
        <v/>
      </c>
      <c r="CN77" s="357" t="str">
        <f t="shared" si="191"/>
        <v/>
      </c>
      <c r="CO77" s="357" t="str">
        <f t="shared" si="192"/>
        <v/>
      </c>
      <c r="CP77" s="359" t="str">
        <f>IF('Marks Entry'!AU79="","",'Marks Entry'!AU79)</f>
        <v/>
      </c>
      <c r="CQ77" s="352" t="str">
        <f>IF('Marks Entry'!AW79="","",'Marks Entry'!AW79)</f>
        <v/>
      </c>
      <c r="CR77" s="352" t="str">
        <f>IF('Marks Entry'!AX79="","",'Marks Entry'!AX79)</f>
        <v/>
      </c>
      <c r="CS77" s="352" t="str">
        <f>IF('Marks Entry'!AY79="","",'Marks Entry'!AY79)</f>
        <v/>
      </c>
      <c r="CT77" s="353" t="str">
        <f t="shared" si="193"/>
        <v/>
      </c>
      <c r="CU77" s="374" t="str">
        <f t="shared" si="194"/>
        <v/>
      </c>
      <c r="CV77" s="352" t="str">
        <f>IF('Marks Entry'!AZ79="","",'Marks Entry'!AZ79)</f>
        <v/>
      </c>
      <c r="CW77" s="352" t="str">
        <f>IF('Marks Entry'!BA79="","",'Marks Entry'!BA79)</f>
        <v/>
      </c>
      <c r="CX77" s="352" t="str">
        <f t="shared" si="195"/>
        <v/>
      </c>
      <c r="CY77" s="374" t="str">
        <f t="shared" si="196"/>
        <v/>
      </c>
      <c r="CZ77" s="371" t="str">
        <f>IF(AND($B77="NSO",$E77=""),"",IF(AND('Marks Entry'!BB79="AB",'Marks Entry'!BC79="AB"),"AB",IF(AND('Marks Entry'!BB79="ML",'Marks Entry'!BC79="ML"),"RE",IF('Marks Entry'!BB79="","",ROUNDUP(('Marks Entry'!BB79+'Marks Entry'!BC79)*30/100,0)))))</f>
        <v/>
      </c>
      <c r="DA77" s="375" t="str">
        <f t="shared" si="197"/>
        <v/>
      </c>
      <c r="DB77" s="357">
        <f t="shared" si="198"/>
        <v>0</v>
      </c>
      <c r="DC77" s="357">
        <f t="shared" si="199"/>
        <v>0</v>
      </c>
      <c r="DD77" s="358" t="str">
        <f t="shared" si="200"/>
        <v/>
      </c>
      <c r="DE77" s="357" t="str">
        <f t="shared" si="201"/>
        <v/>
      </c>
      <c r="DF77" s="357" t="str">
        <f t="shared" si="202"/>
        <v/>
      </c>
      <c r="DG77" s="357" t="str">
        <f t="shared" si="203"/>
        <v/>
      </c>
      <c r="DH77" s="357">
        <f t="shared" si="204"/>
        <v>0</v>
      </c>
      <c r="DI77" s="376" t="str">
        <f t="shared" si="205"/>
        <v/>
      </c>
      <c r="DJ77" s="376" t="str">
        <f t="shared" si="206"/>
        <v/>
      </c>
      <c r="DK77" s="376" t="str">
        <f t="shared" si="207"/>
        <v/>
      </c>
      <c r="DL77" s="376" t="str">
        <f t="shared" si="208"/>
        <v/>
      </c>
      <c r="DM77" s="376" t="str">
        <f t="shared" si="209"/>
        <v/>
      </c>
      <c r="DN77" s="376" t="str">
        <f t="shared" si="210"/>
        <v/>
      </c>
      <c r="DO77" s="361">
        <f t="shared" si="211"/>
        <v>0</v>
      </c>
      <c r="DP77" s="361">
        <f t="shared" si="212"/>
        <v>0</v>
      </c>
      <c r="DQ77" s="361">
        <f t="shared" si="213"/>
        <v>0</v>
      </c>
      <c r="DR77" s="361">
        <f t="shared" si="214"/>
        <v>0</v>
      </c>
      <c r="DS77" s="361">
        <f t="shared" si="215"/>
        <v>0</v>
      </c>
      <c r="DT77" s="377" t="str">
        <f t="shared" si="216"/>
        <v/>
      </c>
      <c r="DU77" s="480" t="str">
        <f>IF('Marks Entry'!BD79="","",'Marks Entry'!BD79)</f>
        <v/>
      </c>
      <c r="DV77" s="480" t="str">
        <f>IF('Marks Entry'!BE79="","",'Marks Entry'!BE79)</f>
        <v/>
      </c>
      <c r="DW77" s="480" t="str">
        <f>IF('Marks Entry'!BF79="","",'Marks Entry'!BF79)</f>
        <v/>
      </c>
      <c r="DX77" s="378" t="str">
        <f t="shared" si="217"/>
        <v/>
      </c>
      <c r="DY77" s="352" t="str">
        <f t="shared" si="218"/>
        <v/>
      </c>
      <c r="DZ77" s="379" t="str">
        <f t="shared" si="219"/>
        <v/>
      </c>
      <c r="EA77" s="352" t="str">
        <f t="shared" si="220"/>
        <v/>
      </c>
      <c r="EB77" s="379" t="str">
        <f t="shared" si="221"/>
        <v/>
      </c>
      <c r="EC77" s="352" t="str">
        <f t="shared" si="222"/>
        <v/>
      </c>
      <c r="ED77" s="352" t="str">
        <f t="shared" si="223"/>
        <v/>
      </c>
      <c r="EE77" s="352" t="str">
        <f t="shared" si="224"/>
        <v/>
      </c>
      <c r="EF77" s="380" t="str">
        <f t="shared" si="225"/>
        <v/>
      </c>
      <c r="EG77" s="379" t="str">
        <f t="shared" si="226"/>
        <v/>
      </c>
      <c r="EH77" s="352" t="str">
        <f t="shared" si="227"/>
        <v/>
      </c>
      <c r="EI77" s="352" t="str">
        <f t="shared" si="228"/>
        <v/>
      </c>
      <c r="EJ77" s="352" t="str">
        <f t="shared" si="229"/>
        <v/>
      </c>
      <c r="EK77" s="352" t="str">
        <f t="shared" si="230"/>
        <v/>
      </c>
      <c r="EL77" s="379" t="str">
        <f t="shared" si="231"/>
        <v/>
      </c>
      <c r="EM77" s="352" t="str">
        <f t="shared" si="232"/>
        <v/>
      </c>
      <c r="EN77" s="352" t="str">
        <f t="shared" si="233"/>
        <v/>
      </c>
      <c r="EO77" s="352" t="str">
        <f t="shared" si="234"/>
        <v/>
      </c>
      <c r="EP77" s="352" t="str">
        <f t="shared" si="235"/>
        <v/>
      </c>
      <c r="EQ77" s="379" t="str">
        <f t="shared" si="236"/>
        <v/>
      </c>
      <c r="ER77" s="352" t="str">
        <f t="shared" si="237"/>
        <v/>
      </c>
      <c r="ES77" s="352" t="str">
        <f t="shared" si="238"/>
        <v/>
      </c>
      <c r="ET77" s="352" t="str">
        <f t="shared" si="239"/>
        <v/>
      </c>
      <c r="EU77" s="352" t="str">
        <f t="shared" si="240"/>
        <v/>
      </c>
      <c r="EV77" s="379" t="str">
        <f t="shared" si="241"/>
        <v/>
      </c>
      <c r="EW77" s="379" t="str">
        <f t="shared" si="242"/>
        <v/>
      </c>
      <c r="EX77" s="381" t="str">
        <f>IF('Student DATA Entry'!I74="","",'Student DATA Entry'!I74)</f>
        <v/>
      </c>
      <c r="EY77" s="382" t="str">
        <f>IF('Student DATA Entry'!J74="","",'Student DATA Entry'!J74)</f>
        <v/>
      </c>
      <c r="EZ77" s="368" t="str">
        <f t="shared" si="243"/>
        <v xml:space="preserve">      </v>
      </c>
      <c r="FA77" s="368" t="str">
        <f t="shared" si="244"/>
        <v xml:space="preserve">      </v>
      </c>
      <c r="FB77" s="368" t="str">
        <f t="shared" si="245"/>
        <v xml:space="preserve">      </v>
      </c>
      <c r="FC77" s="368" t="str">
        <f t="shared" si="246"/>
        <v xml:space="preserve">              </v>
      </c>
      <c r="FD77" s="368" t="str">
        <f t="shared" si="247"/>
        <v xml:space="preserve"> </v>
      </c>
      <c r="FE77" s="479" t="str">
        <f t="shared" si="248"/>
        <v/>
      </c>
      <c r="FF77" s="384" t="str">
        <f t="shared" si="249"/>
        <v/>
      </c>
      <c r="FG77" s="481" t="str">
        <f t="shared" si="250"/>
        <v/>
      </c>
      <c r="FH77" s="386" t="str">
        <f t="shared" si="251"/>
        <v/>
      </c>
      <c r="FI77" s="364" t="str">
        <f t="shared" si="252"/>
        <v/>
      </c>
    </row>
    <row r="78" spans="1:165" s="140" customFormat="1" ht="15.6" customHeight="1">
      <c r="A78" s="369">
        <v>73</v>
      </c>
      <c r="B78" s="370" t="str">
        <f>IF('Marks Entry'!B80="","",VALUE('Marks Entry'!B80))</f>
        <v/>
      </c>
      <c r="C78" s="371" t="str">
        <f>IF('Marks Entry'!C80="","",'Marks Entry'!C80)</f>
        <v/>
      </c>
      <c r="D78" s="372" t="str">
        <f>IF('Marks Entry'!D80="","",'Marks Entry'!D80)</f>
        <v/>
      </c>
      <c r="E78" s="373" t="str">
        <f>IF('Marks Entry'!E80="","",'Marks Entry'!E80)</f>
        <v/>
      </c>
      <c r="F78" s="373" t="str">
        <f>IF('Marks Entry'!F80="","",'Marks Entry'!F80)</f>
        <v/>
      </c>
      <c r="G78" s="373" t="str">
        <f>IF('Marks Entry'!G80="","",'Marks Entry'!G80)</f>
        <v/>
      </c>
      <c r="H78" s="352" t="str">
        <f>IF('Marks Entry'!H80="","",'Marks Entry'!H80)</f>
        <v/>
      </c>
      <c r="I78" s="352" t="str">
        <f>IF('Marks Entry'!I80="","",'Marks Entry'!I80)</f>
        <v/>
      </c>
      <c r="J78" s="352" t="str">
        <f>IF('Marks Entry'!J80="","",'Marks Entry'!J80)</f>
        <v/>
      </c>
      <c r="K78" s="352" t="str">
        <f>IF('Marks Entry'!K80="","",'Marks Entry'!K80)</f>
        <v/>
      </c>
      <c r="L78" s="352" t="str">
        <f>IF('Marks Entry'!L80="","",'Marks Entry'!L80)</f>
        <v/>
      </c>
      <c r="M78" s="353" t="str">
        <f t="shared" si="140"/>
        <v/>
      </c>
      <c r="N78" s="374" t="str">
        <f t="shared" si="141"/>
        <v/>
      </c>
      <c r="O78" s="352" t="str">
        <f>IF('Marks Entry'!M80="","",'Marks Entry'!M80)</f>
        <v/>
      </c>
      <c r="P78" s="374" t="str">
        <f t="shared" si="142"/>
        <v/>
      </c>
      <c r="Q78" s="371" t="str">
        <f>IF(AND($B78="NSO",$E78="",O78=""),"",IF(AND('Marks Entry'!N80="AB"),"AB",IF(AND('Marks Entry'!N80="ML"),"RE",IF('Marks Entry'!N80="","",ROUNDUP('Marks Entry'!N80*30/100,0)))))</f>
        <v/>
      </c>
      <c r="R78" s="375" t="str">
        <f t="shared" si="143"/>
        <v/>
      </c>
      <c r="S78" s="357">
        <f t="shared" si="144"/>
        <v>0</v>
      </c>
      <c r="T78" s="357">
        <f t="shared" si="145"/>
        <v>0</v>
      </c>
      <c r="U78" s="358" t="str">
        <f t="shared" si="146"/>
        <v/>
      </c>
      <c r="V78" s="357" t="str">
        <f t="shared" si="147"/>
        <v/>
      </c>
      <c r="W78" s="357" t="str">
        <f t="shared" si="148"/>
        <v/>
      </c>
      <c r="X78" s="357" t="str">
        <f t="shared" si="149"/>
        <v/>
      </c>
      <c r="Y78" s="352" t="str">
        <f>IF('Marks Entry'!O80="","",'Marks Entry'!O80)</f>
        <v/>
      </c>
      <c r="Z78" s="352" t="str">
        <f>IF('Marks Entry'!P80="","",'Marks Entry'!P80)</f>
        <v/>
      </c>
      <c r="AA78" s="352" t="str">
        <f>IF('Marks Entry'!Q80="","",'Marks Entry'!Q80)</f>
        <v/>
      </c>
      <c r="AB78" s="353" t="str">
        <f t="shared" si="150"/>
        <v/>
      </c>
      <c r="AC78" s="374" t="str">
        <f t="shared" si="151"/>
        <v/>
      </c>
      <c r="AD78" s="352" t="str">
        <f>IF('Marks Entry'!R80="","",'Marks Entry'!R80)</f>
        <v/>
      </c>
      <c r="AE78" s="374" t="str">
        <f t="shared" si="152"/>
        <v/>
      </c>
      <c r="AF78" s="371" t="str">
        <f>IF(AND($B78="NSO",$E78=""),"",IF(AND('Marks Entry'!S80="AB"),"AB",IF(AND('Marks Entry'!S80="ML"),"RE",IF('Marks Entry'!S80="","",ROUNDUP('Marks Entry'!S80*30/100,0)))))</f>
        <v/>
      </c>
      <c r="AG78" s="375" t="str">
        <f t="shared" si="153"/>
        <v/>
      </c>
      <c r="AH78" s="357">
        <f t="shared" si="154"/>
        <v>0</v>
      </c>
      <c r="AI78" s="357">
        <f t="shared" si="155"/>
        <v>0</v>
      </c>
      <c r="AJ78" s="358" t="str">
        <f t="shared" si="156"/>
        <v/>
      </c>
      <c r="AK78" s="357" t="str">
        <f t="shared" si="157"/>
        <v/>
      </c>
      <c r="AL78" s="357" t="str">
        <f t="shared" si="158"/>
        <v/>
      </c>
      <c r="AM78" s="357" t="str">
        <f t="shared" si="159"/>
        <v/>
      </c>
      <c r="AN78" s="359" t="str">
        <f>IF('Marks Entry'!T80="","",'Marks Entry'!T80)</f>
        <v/>
      </c>
      <c r="AO78" s="352" t="str">
        <f>IF('Marks Entry'!V80="","",'Marks Entry'!V80)</f>
        <v/>
      </c>
      <c r="AP78" s="352" t="str">
        <f>IF('Marks Entry'!W80="","",'Marks Entry'!W80)</f>
        <v/>
      </c>
      <c r="AQ78" s="352" t="str">
        <f>IF('Marks Entry'!X80="","",'Marks Entry'!X80)</f>
        <v/>
      </c>
      <c r="AR78" s="353" t="str">
        <f t="shared" si="160"/>
        <v/>
      </c>
      <c r="AS78" s="374" t="str">
        <f t="shared" si="161"/>
        <v/>
      </c>
      <c r="AT78" s="352" t="str">
        <f>IF('Marks Entry'!Y80="","",'Marks Entry'!Y80)</f>
        <v/>
      </c>
      <c r="AU78" s="352" t="str">
        <f>IF('Marks Entry'!Z80="","",'Marks Entry'!Z80)</f>
        <v/>
      </c>
      <c r="AV78" s="352" t="str">
        <f t="shared" si="162"/>
        <v/>
      </c>
      <c r="AW78" s="374" t="str">
        <f t="shared" si="163"/>
        <v/>
      </c>
      <c r="AX78" s="371" t="str">
        <f>IF(AND($B78="NSO",$E78=""),"",IF(AND('Marks Entry'!AA80="AB",'Marks Entry'!AB80="AB"),"AB",IF(AND('Marks Entry'!AA80="ML",'Marks Entry'!AB80="ML"),"RE",IF('Marks Entry'!AA80="","",ROUNDUP(('Marks Entry'!AA80+'Marks Entry'!AB80)*30/100,0)))))</f>
        <v/>
      </c>
      <c r="AY78" s="375" t="str">
        <f t="shared" si="164"/>
        <v/>
      </c>
      <c r="AZ78" s="357">
        <f t="shared" si="165"/>
        <v>0</v>
      </c>
      <c r="BA78" s="357">
        <f t="shared" si="166"/>
        <v>0</v>
      </c>
      <c r="BB78" s="358" t="str">
        <f t="shared" si="167"/>
        <v/>
      </c>
      <c r="BC78" s="357" t="str">
        <f t="shared" si="168"/>
        <v/>
      </c>
      <c r="BD78" s="357" t="str">
        <f t="shared" si="169"/>
        <v/>
      </c>
      <c r="BE78" s="357" t="str">
        <f t="shared" si="170"/>
        <v/>
      </c>
      <c r="BF78" s="359" t="str">
        <f>IF('Marks Entry'!AC80="","",'Marks Entry'!AC80)</f>
        <v/>
      </c>
      <c r="BG78" s="352" t="str">
        <f>IF('Marks Entry'!AE80="","",'Marks Entry'!AE80)</f>
        <v/>
      </c>
      <c r="BH78" s="352" t="str">
        <f>IF('Marks Entry'!AF80="","",'Marks Entry'!AF80)</f>
        <v/>
      </c>
      <c r="BI78" s="352" t="str">
        <f>IF('Marks Entry'!AG80="","",'Marks Entry'!AG80)</f>
        <v/>
      </c>
      <c r="BJ78" s="353" t="str">
        <f t="shared" si="171"/>
        <v/>
      </c>
      <c r="BK78" s="374" t="str">
        <f t="shared" si="172"/>
        <v/>
      </c>
      <c r="BL78" s="352" t="str">
        <f>IF('Marks Entry'!AH80="","",'Marks Entry'!AH80)</f>
        <v/>
      </c>
      <c r="BM78" s="352" t="str">
        <f>IF('Marks Entry'!AI80="","",'Marks Entry'!AI80)</f>
        <v/>
      </c>
      <c r="BN78" s="352" t="str">
        <f t="shared" si="173"/>
        <v/>
      </c>
      <c r="BO78" s="374" t="str">
        <f t="shared" si="174"/>
        <v/>
      </c>
      <c r="BP78" s="371" t="str">
        <f>IF(AND($B78="NSO",$E78=""),"",IF(AND('Marks Entry'!AJ80="AB",'Marks Entry'!AK80="AB"),"AB",IF(AND('Marks Entry'!AJ80="ML",'Marks Entry'!AK80="ML"),"RE",IF('Marks Entry'!AJ80="","",ROUNDUP(('Marks Entry'!AJ80+'Marks Entry'!AK80)*30/100,0)))))</f>
        <v/>
      </c>
      <c r="BQ78" s="375" t="str">
        <f t="shared" si="175"/>
        <v/>
      </c>
      <c r="BR78" s="357">
        <f t="shared" si="176"/>
        <v>0</v>
      </c>
      <c r="BS78" s="357">
        <f t="shared" si="177"/>
        <v>0</v>
      </c>
      <c r="BT78" s="358" t="str">
        <f t="shared" si="178"/>
        <v/>
      </c>
      <c r="BU78" s="357" t="str">
        <f t="shared" si="179"/>
        <v/>
      </c>
      <c r="BV78" s="357" t="str">
        <f t="shared" si="180"/>
        <v/>
      </c>
      <c r="BW78" s="357" t="str">
        <f t="shared" si="181"/>
        <v/>
      </c>
      <c r="BX78" s="359" t="str">
        <f>IF('Marks Entry'!AL80="","",'Marks Entry'!AL80)</f>
        <v/>
      </c>
      <c r="BY78" s="352" t="str">
        <f>IF('Marks Entry'!AN80="","",'Marks Entry'!AN80)</f>
        <v/>
      </c>
      <c r="BZ78" s="352" t="str">
        <f>IF('Marks Entry'!AO80="","",'Marks Entry'!AO80)</f>
        <v/>
      </c>
      <c r="CA78" s="352" t="str">
        <f>IF('Marks Entry'!AP80="","",'Marks Entry'!AP80)</f>
        <v/>
      </c>
      <c r="CB78" s="353" t="str">
        <f t="shared" si="182"/>
        <v/>
      </c>
      <c r="CC78" s="374" t="str">
        <f t="shared" si="183"/>
        <v/>
      </c>
      <c r="CD78" s="352" t="str">
        <f>IF('Marks Entry'!AQ80="","",'Marks Entry'!AQ80)</f>
        <v/>
      </c>
      <c r="CE78" s="352" t="str">
        <f>IF('Marks Entry'!AR80="","",'Marks Entry'!AR80)</f>
        <v/>
      </c>
      <c r="CF78" s="352" t="str">
        <f t="shared" si="184"/>
        <v/>
      </c>
      <c r="CG78" s="374" t="str">
        <f t="shared" si="185"/>
        <v/>
      </c>
      <c r="CH78" s="371" t="str">
        <f>IF(AND($B78="NSO",$E78=""),"",IF(AND('Marks Entry'!AS80="AB",'Marks Entry'!AT80="AB"),"AB",IF(AND('Marks Entry'!AS80="ML",'Marks Entry'!AT80="ML"),"RE",IF('Marks Entry'!AS80="","",ROUNDUP(('Marks Entry'!AS80+'Marks Entry'!AT80)*30/100,0)))))</f>
        <v/>
      </c>
      <c r="CI78" s="375" t="str">
        <f t="shared" si="186"/>
        <v/>
      </c>
      <c r="CJ78" s="357">
        <f t="shared" si="187"/>
        <v>0</v>
      </c>
      <c r="CK78" s="357">
        <f t="shared" si="188"/>
        <v>0</v>
      </c>
      <c r="CL78" s="358" t="str">
        <f t="shared" si="189"/>
        <v/>
      </c>
      <c r="CM78" s="357" t="str">
        <f t="shared" si="190"/>
        <v/>
      </c>
      <c r="CN78" s="357" t="str">
        <f t="shared" si="191"/>
        <v/>
      </c>
      <c r="CO78" s="357" t="str">
        <f t="shared" si="192"/>
        <v/>
      </c>
      <c r="CP78" s="359" t="str">
        <f>IF('Marks Entry'!AU80="","",'Marks Entry'!AU80)</f>
        <v/>
      </c>
      <c r="CQ78" s="352" t="str">
        <f>IF('Marks Entry'!AW80="","",'Marks Entry'!AW80)</f>
        <v/>
      </c>
      <c r="CR78" s="352" t="str">
        <f>IF('Marks Entry'!AX80="","",'Marks Entry'!AX80)</f>
        <v/>
      </c>
      <c r="CS78" s="352" t="str">
        <f>IF('Marks Entry'!AY80="","",'Marks Entry'!AY80)</f>
        <v/>
      </c>
      <c r="CT78" s="353" t="str">
        <f t="shared" si="193"/>
        <v/>
      </c>
      <c r="CU78" s="374" t="str">
        <f t="shared" si="194"/>
        <v/>
      </c>
      <c r="CV78" s="352" t="str">
        <f>IF('Marks Entry'!AZ80="","",'Marks Entry'!AZ80)</f>
        <v/>
      </c>
      <c r="CW78" s="352" t="str">
        <f>IF('Marks Entry'!BA80="","",'Marks Entry'!BA80)</f>
        <v/>
      </c>
      <c r="CX78" s="352" t="str">
        <f t="shared" si="195"/>
        <v/>
      </c>
      <c r="CY78" s="374" t="str">
        <f t="shared" si="196"/>
        <v/>
      </c>
      <c r="CZ78" s="371" t="str">
        <f>IF(AND($B78="NSO",$E78=""),"",IF(AND('Marks Entry'!BB80="AB",'Marks Entry'!BC80="AB"),"AB",IF(AND('Marks Entry'!BB80="ML",'Marks Entry'!BC80="ML"),"RE",IF('Marks Entry'!BB80="","",ROUNDUP(('Marks Entry'!BB80+'Marks Entry'!BC80)*30/100,0)))))</f>
        <v/>
      </c>
      <c r="DA78" s="375" t="str">
        <f t="shared" si="197"/>
        <v/>
      </c>
      <c r="DB78" s="357">
        <f t="shared" si="198"/>
        <v>0</v>
      </c>
      <c r="DC78" s="357">
        <f t="shared" si="199"/>
        <v>0</v>
      </c>
      <c r="DD78" s="358" t="str">
        <f t="shared" si="200"/>
        <v/>
      </c>
      <c r="DE78" s="357" t="str">
        <f t="shared" si="201"/>
        <v/>
      </c>
      <c r="DF78" s="357" t="str">
        <f t="shared" si="202"/>
        <v/>
      </c>
      <c r="DG78" s="357" t="str">
        <f t="shared" si="203"/>
        <v/>
      </c>
      <c r="DH78" s="357">
        <f t="shared" si="204"/>
        <v>0</v>
      </c>
      <c r="DI78" s="376" t="str">
        <f t="shared" si="205"/>
        <v/>
      </c>
      <c r="DJ78" s="376" t="str">
        <f t="shared" si="206"/>
        <v/>
      </c>
      <c r="DK78" s="376" t="str">
        <f t="shared" si="207"/>
        <v/>
      </c>
      <c r="DL78" s="376" t="str">
        <f t="shared" si="208"/>
        <v/>
      </c>
      <c r="DM78" s="376" t="str">
        <f t="shared" si="209"/>
        <v/>
      </c>
      <c r="DN78" s="376" t="str">
        <f t="shared" si="210"/>
        <v/>
      </c>
      <c r="DO78" s="361">
        <f t="shared" si="211"/>
        <v>0</v>
      </c>
      <c r="DP78" s="361">
        <f t="shared" si="212"/>
        <v>0</v>
      </c>
      <c r="DQ78" s="361">
        <f t="shared" si="213"/>
        <v>0</v>
      </c>
      <c r="DR78" s="361">
        <f t="shared" si="214"/>
        <v>0</v>
      </c>
      <c r="DS78" s="361">
        <f t="shared" si="215"/>
        <v>0</v>
      </c>
      <c r="DT78" s="377" t="str">
        <f t="shared" si="216"/>
        <v/>
      </c>
      <c r="DU78" s="480" t="str">
        <f>IF('Marks Entry'!BD80="","",'Marks Entry'!BD80)</f>
        <v/>
      </c>
      <c r="DV78" s="480" t="str">
        <f>IF('Marks Entry'!BE80="","",'Marks Entry'!BE80)</f>
        <v/>
      </c>
      <c r="DW78" s="480" t="str">
        <f>IF('Marks Entry'!BF80="","",'Marks Entry'!BF80)</f>
        <v/>
      </c>
      <c r="DX78" s="378" t="str">
        <f t="shared" si="217"/>
        <v/>
      </c>
      <c r="DY78" s="352" t="str">
        <f t="shared" si="218"/>
        <v/>
      </c>
      <c r="DZ78" s="379" t="str">
        <f t="shared" si="219"/>
        <v/>
      </c>
      <c r="EA78" s="352" t="str">
        <f t="shared" si="220"/>
        <v/>
      </c>
      <c r="EB78" s="379" t="str">
        <f t="shared" si="221"/>
        <v/>
      </c>
      <c r="EC78" s="352" t="str">
        <f t="shared" si="222"/>
        <v/>
      </c>
      <c r="ED78" s="352" t="str">
        <f t="shared" si="223"/>
        <v/>
      </c>
      <c r="EE78" s="352" t="str">
        <f t="shared" si="224"/>
        <v/>
      </c>
      <c r="EF78" s="380" t="str">
        <f t="shared" si="225"/>
        <v/>
      </c>
      <c r="EG78" s="379" t="str">
        <f t="shared" si="226"/>
        <v/>
      </c>
      <c r="EH78" s="352" t="str">
        <f t="shared" si="227"/>
        <v/>
      </c>
      <c r="EI78" s="352" t="str">
        <f t="shared" si="228"/>
        <v/>
      </c>
      <c r="EJ78" s="352" t="str">
        <f t="shared" si="229"/>
        <v/>
      </c>
      <c r="EK78" s="352" t="str">
        <f t="shared" si="230"/>
        <v/>
      </c>
      <c r="EL78" s="379" t="str">
        <f t="shared" si="231"/>
        <v/>
      </c>
      <c r="EM78" s="352" t="str">
        <f t="shared" si="232"/>
        <v/>
      </c>
      <c r="EN78" s="352" t="str">
        <f t="shared" si="233"/>
        <v/>
      </c>
      <c r="EO78" s="352" t="str">
        <f t="shared" si="234"/>
        <v/>
      </c>
      <c r="EP78" s="352" t="str">
        <f t="shared" si="235"/>
        <v/>
      </c>
      <c r="EQ78" s="379" t="str">
        <f t="shared" si="236"/>
        <v/>
      </c>
      <c r="ER78" s="352" t="str">
        <f t="shared" si="237"/>
        <v/>
      </c>
      <c r="ES78" s="352" t="str">
        <f t="shared" si="238"/>
        <v/>
      </c>
      <c r="ET78" s="352" t="str">
        <f t="shared" si="239"/>
        <v/>
      </c>
      <c r="EU78" s="352" t="str">
        <f t="shared" si="240"/>
        <v/>
      </c>
      <c r="EV78" s="379" t="str">
        <f t="shared" si="241"/>
        <v/>
      </c>
      <c r="EW78" s="379" t="str">
        <f t="shared" si="242"/>
        <v/>
      </c>
      <c r="EX78" s="381" t="str">
        <f>IF('Student DATA Entry'!I75="","",'Student DATA Entry'!I75)</f>
        <v/>
      </c>
      <c r="EY78" s="382" t="str">
        <f>IF('Student DATA Entry'!J75="","",'Student DATA Entry'!J75)</f>
        <v/>
      </c>
      <c r="EZ78" s="368" t="str">
        <f t="shared" si="243"/>
        <v xml:space="preserve">      </v>
      </c>
      <c r="FA78" s="368" t="str">
        <f t="shared" si="244"/>
        <v xml:space="preserve">      </v>
      </c>
      <c r="FB78" s="368" t="str">
        <f t="shared" si="245"/>
        <v xml:space="preserve">      </v>
      </c>
      <c r="FC78" s="368" t="str">
        <f t="shared" si="246"/>
        <v xml:space="preserve">              </v>
      </c>
      <c r="FD78" s="368" t="str">
        <f t="shared" si="247"/>
        <v xml:space="preserve"> </v>
      </c>
      <c r="FE78" s="479" t="str">
        <f t="shared" si="248"/>
        <v/>
      </c>
      <c r="FF78" s="384" t="str">
        <f t="shared" si="249"/>
        <v/>
      </c>
      <c r="FG78" s="481" t="str">
        <f t="shared" si="250"/>
        <v/>
      </c>
      <c r="FH78" s="386" t="str">
        <f t="shared" si="251"/>
        <v/>
      </c>
      <c r="FI78" s="364" t="str">
        <f t="shared" si="252"/>
        <v/>
      </c>
    </row>
    <row r="79" spans="1:165" s="140" customFormat="1" ht="15.6" customHeight="1">
      <c r="A79" s="369">
        <v>74</v>
      </c>
      <c r="B79" s="370" t="str">
        <f>IF('Marks Entry'!B81="","",VALUE('Marks Entry'!B81))</f>
        <v/>
      </c>
      <c r="C79" s="371" t="str">
        <f>IF('Marks Entry'!C81="","",'Marks Entry'!C81)</f>
        <v/>
      </c>
      <c r="D79" s="372" t="str">
        <f>IF('Marks Entry'!D81="","",'Marks Entry'!D81)</f>
        <v/>
      </c>
      <c r="E79" s="373" t="str">
        <f>IF('Marks Entry'!E81="","",'Marks Entry'!E81)</f>
        <v/>
      </c>
      <c r="F79" s="373" t="str">
        <f>IF('Marks Entry'!F81="","",'Marks Entry'!F81)</f>
        <v/>
      </c>
      <c r="G79" s="373" t="str">
        <f>IF('Marks Entry'!G81="","",'Marks Entry'!G81)</f>
        <v/>
      </c>
      <c r="H79" s="352" t="str">
        <f>IF('Marks Entry'!H81="","",'Marks Entry'!H81)</f>
        <v/>
      </c>
      <c r="I79" s="352" t="str">
        <f>IF('Marks Entry'!I81="","",'Marks Entry'!I81)</f>
        <v/>
      </c>
      <c r="J79" s="352" t="str">
        <f>IF('Marks Entry'!J81="","",'Marks Entry'!J81)</f>
        <v/>
      </c>
      <c r="K79" s="352" t="str">
        <f>IF('Marks Entry'!K81="","",'Marks Entry'!K81)</f>
        <v/>
      </c>
      <c r="L79" s="352" t="str">
        <f>IF('Marks Entry'!L81="","",'Marks Entry'!L81)</f>
        <v/>
      </c>
      <c r="M79" s="353" t="str">
        <f t="shared" si="140"/>
        <v/>
      </c>
      <c r="N79" s="374" t="str">
        <f t="shared" si="141"/>
        <v/>
      </c>
      <c r="O79" s="352" t="str">
        <f>IF('Marks Entry'!M81="","",'Marks Entry'!M81)</f>
        <v/>
      </c>
      <c r="P79" s="374" t="str">
        <f t="shared" si="142"/>
        <v/>
      </c>
      <c r="Q79" s="371" t="str">
        <f>IF(AND($B79="NSO",$E79="",O79=""),"",IF(AND('Marks Entry'!N81="AB"),"AB",IF(AND('Marks Entry'!N81="ML"),"RE",IF('Marks Entry'!N81="","",ROUNDUP('Marks Entry'!N81*30/100,0)))))</f>
        <v/>
      </c>
      <c r="R79" s="375" t="str">
        <f t="shared" si="143"/>
        <v/>
      </c>
      <c r="S79" s="357">
        <f t="shared" si="144"/>
        <v>0</v>
      </c>
      <c r="T79" s="357">
        <f t="shared" si="145"/>
        <v>0</v>
      </c>
      <c r="U79" s="358" t="str">
        <f t="shared" si="146"/>
        <v/>
      </c>
      <c r="V79" s="357" t="str">
        <f t="shared" si="147"/>
        <v/>
      </c>
      <c r="W79" s="357" t="str">
        <f t="shared" si="148"/>
        <v/>
      </c>
      <c r="X79" s="357" t="str">
        <f t="shared" si="149"/>
        <v/>
      </c>
      <c r="Y79" s="352" t="str">
        <f>IF('Marks Entry'!O81="","",'Marks Entry'!O81)</f>
        <v/>
      </c>
      <c r="Z79" s="352" t="str">
        <f>IF('Marks Entry'!P81="","",'Marks Entry'!P81)</f>
        <v/>
      </c>
      <c r="AA79" s="352" t="str">
        <f>IF('Marks Entry'!Q81="","",'Marks Entry'!Q81)</f>
        <v/>
      </c>
      <c r="AB79" s="353" t="str">
        <f t="shared" si="150"/>
        <v/>
      </c>
      <c r="AC79" s="374" t="str">
        <f t="shared" si="151"/>
        <v/>
      </c>
      <c r="AD79" s="352" t="str">
        <f>IF('Marks Entry'!R81="","",'Marks Entry'!R81)</f>
        <v/>
      </c>
      <c r="AE79" s="374" t="str">
        <f t="shared" si="152"/>
        <v/>
      </c>
      <c r="AF79" s="371" t="str">
        <f>IF(AND($B79="NSO",$E79=""),"",IF(AND('Marks Entry'!S81="AB"),"AB",IF(AND('Marks Entry'!S81="ML"),"RE",IF('Marks Entry'!S81="","",ROUNDUP('Marks Entry'!S81*30/100,0)))))</f>
        <v/>
      </c>
      <c r="AG79" s="375" t="str">
        <f t="shared" si="153"/>
        <v/>
      </c>
      <c r="AH79" s="357">
        <f t="shared" si="154"/>
        <v>0</v>
      </c>
      <c r="AI79" s="357">
        <f t="shared" si="155"/>
        <v>0</v>
      </c>
      <c r="AJ79" s="358" t="str">
        <f t="shared" si="156"/>
        <v/>
      </c>
      <c r="AK79" s="357" t="str">
        <f t="shared" si="157"/>
        <v/>
      </c>
      <c r="AL79" s="357" t="str">
        <f t="shared" si="158"/>
        <v/>
      </c>
      <c r="AM79" s="357" t="str">
        <f t="shared" si="159"/>
        <v/>
      </c>
      <c r="AN79" s="359" t="str">
        <f>IF('Marks Entry'!T81="","",'Marks Entry'!T81)</f>
        <v/>
      </c>
      <c r="AO79" s="352" t="str">
        <f>IF('Marks Entry'!V81="","",'Marks Entry'!V81)</f>
        <v/>
      </c>
      <c r="AP79" s="352" t="str">
        <f>IF('Marks Entry'!W81="","",'Marks Entry'!W81)</f>
        <v/>
      </c>
      <c r="AQ79" s="352" t="str">
        <f>IF('Marks Entry'!X81="","",'Marks Entry'!X81)</f>
        <v/>
      </c>
      <c r="AR79" s="353" t="str">
        <f t="shared" si="160"/>
        <v/>
      </c>
      <c r="AS79" s="374" t="str">
        <f t="shared" si="161"/>
        <v/>
      </c>
      <c r="AT79" s="352" t="str">
        <f>IF('Marks Entry'!Y81="","",'Marks Entry'!Y81)</f>
        <v/>
      </c>
      <c r="AU79" s="352" t="str">
        <f>IF('Marks Entry'!Z81="","",'Marks Entry'!Z81)</f>
        <v/>
      </c>
      <c r="AV79" s="352" t="str">
        <f t="shared" si="162"/>
        <v/>
      </c>
      <c r="AW79" s="374" t="str">
        <f t="shared" si="163"/>
        <v/>
      </c>
      <c r="AX79" s="371" t="str">
        <f>IF(AND($B79="NSO",$E79=""),"",IF(AND('Marks Entry'!AA81="AB",'Marks Entry'!AB81="AB"),"AB",IF(AND('Marks Entry'!AA81="ML",'Marks Entry'!AB81="ML"),"RE",IF('Marks Entry'!AA81="","",ROUNDUP(('Marks Entry'!AA81+'Marks Entry'!AB81)*30/100,0)))))</f>
        <v/>
      </c>
      <c r="AY79" s="375" t="str">
        <f t="shared" si="164"/>
        <v/>
      </c>
      <c r="AZ79" s="357">
        <f t="shared" si="165"/>
        <v>0</v>
      </c>
      <c r="BA79" s="357">
        <f t="shared" si="166"/>
        <v>0</v>
      </c>
      <c r="BB79" s="358" t="str">
        <f t="shared" si="167"/>
        <v/>
      </c>
      <c r="BC79" s="357" t="str">
        <f t="shared" si="168"/>
        <v/>
      </c>
      <c r="BD79" s="357" t="str">
        <f t="shared" si="169"/>
        <v/>
      </c>
      <c r="BE79" s="357" t="str">
        <f t="shared" si="170"/>
        <v/>
      </c>
      <c r="BF79" s="359" t="str">
        <f>IF('Marks Entry'!AC81="","",'Marks Entry'!AC81)</f>
        <v/>
      </c>
      <c r="BG79" s="352" t="str">
        <f>IF('Marks Entry'!AE81="","",'Marks Entry'!AE81)</f>
        <v/>
      </c>
      <c r="BH79" s="352" t="str">
        <f>IF('Marks Entry'!AF81="","",'Marks Entry'!AF81)</f>
        <v/>
      </c>
      <c r="BI79" s="352" t="str">
        <f>IF('Marks Entry'!AG81="","",'Marks Entry'!AG81)</f>
        <v/>
      </c>
      <c r="BJ79" s="353" t="str">
        <f t="shared" si="171"/>
        <v/>
      </c>
      <c r="BK79" s="374" t="str">
        <f t="shared" si="172"/>
        <v/>
      </c>
      <c r="BL79" s="352" t="str">
        <f>IF('Marks Entry'!AH81="","",'Marks Entry'!AH81)</f>
        <v/>
      </c>
      <c r="BM79" s="352" t="str">
        <f>IF('Marks Entry'!AI81="","",'Marks Entry'!AI81)</f>
        <v/>
      </c>
      <c r="BN79" s="352" t="str">
        <f t="shared" si="173"/>
        <v/>
      </c>
      <c r="BO79" s="374" t="str">
        <f t="shared" si="174"/>
        <v/>
      </c>
      <c r="BP79" s="371" t="str">
        <f>IF(AND($B79="NSO",$E79=""),"",IF(AND('Marks Entry'!AJ81="AB",'Marks Entry'!AK81="AB"),"AB",IF(AND('Marks Entry'!AJ81="ML",'Marks Entry'!AK81="ML"),"RE",IF('Marks Entry'!AJ81="","",ROUNDUP(('Marks Entry'!AJ81+'Marks Entry'!AK81)*30/100,0)))))</f>
        <v/>
      </c>
      <c r="BQ79" s="375" t="str">
        <f t="shared" si="175"/>
        <v/>
      </c>
      <c r="BR79" s="357">
        <f t="shared" si="176"/>
        <v>0</v>
      </c>
      <c r="BS79" s="357">
        <f t="shared" si="177"/>
        <v>0</v>
      </c>
      <c r="BT79" s="358" t="str">
        <f t="shared" si="178"/>
        <v/>
      </c>
      <c r="BU79" s="357" t="str">
        <f t="shared" si="179"/>
        <v/>
      </c>
      <c r="BV79" s="357" t="str">
        <f t="shared" si="180"/>
        <v/>
      </c>
      <c r="BW79" s="357" t="str">
        <f t="shared" si="181"/>
        <v/>
      </c>
      <c r="BX79" s="359" t="str">
        <f>IF('Marks Entry'!AL81="","",'Marks Entry'!AL81)</f>
        <v/>
      </c>
      <c r="BY79" s="352" t="str">
        <f>IF('Marks Entry'!AN81="","",'Marks Entry'!AN81)</f>
        <v/>
      </c>
      <c r="BZ79" s="352" t="str">
        <f>IF('Marks Entry'!AO81="","",'Marks Entry'!AO81)</f>
        <v/>
      </c>
      <c r="CA79" s="352" t="str">
        <f>IF('Marks Entry'!AP81="","",'Marks Entry'!AP81)</f>
        <v/>
      </c>
      <c r="CB79" s="353" t="str">
        <f t="shared" si="182"/>
        <v/>
      </c>
      <c r="CC79" s="374" t="str">
        <f t="shared" si="183"/>
        <v/>
      </c>
      <c r="CD79" s="352" t="str">
        <f>IF('Marks Entry'!AQ81="","",'Marks Entry'!AQ81)</f>
        <v/>
      </c>
      <c r="CE79" s="352" t="str">
        <f>IF('Marks Entry'!AR81="","",'Marks Entry'!AR81)</f>
        <v/>
      </c>
      <c r="CF79" s="352" t="str">
        <f t="shared" si="184"/>
        <v/>
      </c>
      <c r="CG79" s="374" t="str">
        <f t="shared" si="185"/>
        <v/>
      </c>
      <c r="CH79" s="371" t="str">
        <f>IF(AND($B79="NSO",$E79=""),"",IF(AND('Marks Entry'!AS81="AB",'Marks Entry'!AT81="AB"),"AB",IF(AND('Marks Entry'!AS81="ML",'Marks Entry'!AT81="ML"),"RE",IF('Marks Entry'!AS81="","",ROUNDUP(('Marks Entry'!AS81+'Marks Entry'!AT81)*30/100,0)))))</f>
        <v/>
      </c>
      <c r="CI79" s="375" t="str">
        <f t="shared" si="186"/>
        <v/>
      </c>
      <c r="CJ79" s="357">
        <f t="shared" si="187"/>
        <v>0</v>
      </c>
      <c r="CK79" s="357">
        <f t="shared" si="188"/>
        <v>0</v>
      </c>
      <c r="CL79" s="358" t="str">
        <f t="shared" si="189"/>
        <v/>
      </c>
      <c r="CM79" s="357" t="str">
        <f t="shared" si="190"/>
        <v/>
      </c>
      <c r="CN79" s="357" t="str">
        <f t="shared" si="191"/>
        <v/>
      </c>
      <c r="CO79" s="357" t="str">
        <f t="shared" si="192"/>
        <v/>
      </c>
      <c r="CP79" s="359" t="str">
        <f>IF('Marks Entry'!AU81="","",'Marks Entry'!AU81)</f>
        <v/>
      </c>
      <c r="CQ79" s="352" t="str">
        <f>IF('Marks Entry'!AW81="","",'Marks Entry'!AW81)</f>
        <v/>
      </c>
      <c r="CR79" s="352" t="str">
        <f>IF('Marks Entry'!AX81="","",'Marks Entry'!AX81)</f>
        <v/>
      </c>
      <c r="CS79" s="352" t="str">
        <f>IF('Marks Entry'!AY81="","",'Marks Entry'!AY81)</f>
        <v/>
      </c>
      <c r="CT79" s="353" t="str">
        <f t="shared" si="193"/>
        <v/>
      </c>
      <c r="CU79" s="374" t="str">
        <f t="shared" si="194"/>
        <v/>
      </c>
      <c r="CV79" s="352" t="str">
        <f>IF('Marks Entry'!AZ81="","",'Marks Entry'!AZ81)</f>
        <v/>
      </c>
      <c r="CW79" s="352" t="str">
        <f>IF('Marks Entry'!BA81="","",'Marks Entry'!BA81)</f>
        <v/>
      </c>
      <c r="CX79" s="352" t="str">
        <f t="shared" si="195"/>
        <v/>
      </c>
      <c r="CY79" s="374" t="str">
        <f t="shared" si="196"/>
        <v/>
      </c>
      <c r="CZ79" s="371" t="str">
        <f>IF(AND($B79="NSO",$E79=""),"",IF(AND('Marks Entry'!BB81="AB",'Marks Entry'!BC81="AB"),"AB",IF(AND('Marks Entry'!BB81="ML",'Marks Entry'!BC81="ML"),"RE",IF('Marks Entry'!BB81="","",ROUNDUP(('Marks Entry'!BB81+'Marks Entry'!BC81)*30/100,0)))))</f>
        <v/>
      </c>
      <c r="DA79" s="375" t="str">
        <f t="shared" si="197"/>
        <v/>
      </c>
      <c r="DB79" s="357">
        <f t="shared" si="198"/>
        <v>0</v>
      </c>
      <c r="DC79" s="357">
        <f t="shared" si="199"/>
        <v>0</v>
      </c>
      <c r="DD79" s="358" t="str">
        <f t="shared" si="200"/>
        <v/>
      </c>
      <c r="DE79" s="357" t="str">
        <f t="shared" si="201"/>
        <v/>
      </c>
      <c r="DF79" s="357" t="str">
        <f t="shared" si="202"/>
        <v/>
      </c>
      <c r="DG79" s="357" t="str">
        <f t="shared" si="203"/>
        <v/>
      </c>
      <c r="DH79" s="357">
        <f t="shared" si="204"/>
        <v>0</v>
      </c>
      <c r="DI79" s="376" t="str">
        <f t="shared" si="205"/>
        <v/>
      </c>
      <c r="DJ79" s="376" t="str">
        <f t="shared" si="206"/>
        <v/>
      </c>
      <c r="DK79" s="376" t="str">
        <f t="shared" si="207"/>
        <v/>
      </c>
      <c r="DL79" s="376" t="str">
        <f t="shared" si="208"/>
        <v/>
      </c>
      <c r="DM79" s="376" t="str">
        <f t="shared" si="209"/>
        <v/>
      </c>
      <c r="DN79" s="376" t="str">
        <f t="shared" si="210"/>
        <v/>
      </c>
      <c r="DO79" s="361">
        <f t="shared" si="211"/>
        <v>0</v>
      </c>
      <c r="DP79" s="361">
        <f t="shared" si="212"/>
        <v>0</v>
      </c>
      <c r="DQ79" s="361">
        <f t="shared" si="213"/>
        <v>0</v>
      </c>
      <c r="DR79" s="361">
        <f t="shared" si="214"/>
        <v>0</v>
      </c>
      <c r="DS79" s="361">
        <f t="shared" si="215"/>
        <v>0</v>
      </c>
      <c r="DT79" s="377" t="str">
        <f t="shared" si="216"/>
        <v/>
      </c>
      <c r="DU79" s="480" t="str">
        <f>IF('Marks Entry'!BD81="","",'Marks Entry'!BD81)</f>
        <v/>
      </c>
      <c r="DV79" s="480" t="str">
        <f>IF('Marks Entry'!BE81="","",'Marks Entry'!BE81)</f>
        <v/>
      </c>
      <c r="DW79" s="480" t="str">
        <f>IF('Marks Entry'!BF81="","",'Marks Entry'!BF81)</f>
        <v/>
      </c>
      <c r="DX79" s="378" t="str">
        <f t="shared" si="217"/>
        <v/>
      </c>
      <c r="DY79" s="352" t="str">
        <f t="shared" si="218"/>
        <v/>
      </c>
      <c r="DZ79" s="379" t="str">
        <f t="shared" si="219"/>
        <v/>
      </c>
      <c r="EA79" s="352" t="str">
        <f t="shared" si="220"/>
        <v/>
      </c>
      <c r="EB79" s="379" t="str">
        <f t="shared" si="221"/>
        <v/>
      </c>
      <c r="EC79" s="352" t="str">
        <f t="shared" si="222"/>
        <v/>
      </c>
      <c r="ED79" s="352" t="str">
        <f t="shared" si="223"/>
        <v/>
      </c>
      <c r="EE79" s="352" t="str">
        <f t="shared" si="224"/>
        <v/>
      </c>
      <c r="EF79" s="380" t="str">
        <f t="shared" si="225"/>
        <v/>
      </c>
      <c r="EG79" s="379" t="str">
        <f t="shared" si="226"/>
        <v/>
      </c>
      <c r="EH79" s="352" t="str">
        <f t="shared" si="227"/>
        <v/>
      </c>
      <c r="EI79" s="352" t="str">
        <f t="shared" si="228"/>
        <v/>
      </c>
      <c r="EJ79" s="352" t="str">
        <f t="shared" si="229"/>
        <v/>
      </c>
      <c r="EK79" s="352" t="str">
        <f t="shared" si="230"/>
        <v/>
      </c>
      <c r="EL79" s="379" t="str">
        <f t="shared" si="231"/>
        <v/>
      </c>
      <c r="EM79" s="352" t="str">
        <f t="shared" si="232"/>
        <v/>
      </c>
      <c r="EN79" s="352" t="str">
        <f t="shared" si="233"/>
        <v/>
      </c>
      <c r="EO79" s="352" t="str">
        <f t="shared" si="234"/>
        <v/>
      </c>
      <c r="EP79" s="352" t="str">
        <f t="shared" si="235"/>
        <v/>
      </c>
      <c r="EQ79" s="379" t="str">
        <f t="shared" si="236"/>
        <v/>
      </c>
      <c r="ER79" s="352" t="str">
        <f t="shared" si="237"/>
        <v/>
      </c>
      <c r="ES79" s="352" t="str">
        <f t="shared" si="238"/>
        <v/>
      </c>
      <c r="ET79" s="352" t="str">
        <f t="shared" si="239"/>
        <v/>
      </c>
      <c r="EU79" s="352" t="str">
        <f t="shared" si="240"/>
        <v/>
      </c>
      <c r="EV79" s="379" t="str">
        <f t="shared" si="241"/>
        <v/>
      </c>
      <c r="EW79" s="379" t="str">
        <f t="shared" si="242"/>
        <v/>
      </c>
      <c r="EX79" s="381" t="str">
        <f>IF('Student DATA Entry'!I76="","",'Student DATA Entry'!I76)</f>
        <v/>
      </c>
      <c r="EY79" s="382" t="str">
        <f>IF('Student DATA Entry'!J76="","",'Student DATA Entry'!J76)</f>
        <v/>
      </c>
      <c r="EZ79" s="368" t="str">
        <f t="shared" si="243"/>
        <v xml:space="preserve">      </v>
      </c>
      <c r="FA79" s="368" t="str">
        <f t="shared" si="244"/>
        <v xml:space="preserve">      </v>
      </c>
      <c r="FB79" s="368" t="str">
        <f t="shared" si="245"/>
        <v xml:space="preserve">      </v>
      </c>
      <c r="FC79" s="368" t="str">
        <f t="shared" si="246"/>
        <v xml:space="preserve">              </v>
      </c>
      <c r="FD79" s="368" t="str">
        <f t="shared" si="247"/>
        <v xml:space="preserve"> </v>
      </c>
      <c r="FE79" s="479" t="str">
        <f t="shared" si="248"/>
        <v/>
      </c>
      <c r="FF79" s="384" t="str">
        <f t="shared" si="249"/>
        <v/>
      </c>
      <c r="FG79" s="481" t="str">
        <f t="shared" si="250"/>
        <v/>
      </c>
      <c r="FH79" s="386" t="str">
        <f t="shared" si="251"/>
        <v/>
      </c>
      <c r="FI79" s="364" t="str">
        <f t="shared" si="252"/>
        <v/>
      </c>
    </row>
    <row r="80" spans="1:165" s="140" customFormat="1" ht="15.6" customHeight="1">
      <c r="A80" s="369">
        <v>75</v>
      </c>
      <c r="B80" s="370" t="str">
        <f>IF('Marks Entry'!B82="","",VALUE('Marks Entry'!B82))</f>
        <v/>
      </c>
      <c r="C80" s="371" t="str">
        <f>IF('Marks Entry'!C82="","",'Marks Entry'!C82)</f>
        <v/>
      </c>
      <c r="D80" s="372" t="str">
        <f>IF('Marks Entry'!D82="","",'Marks Entry'!D82)</f>
        <v/>
      </c>
      <c r="E80" s="373" t="str">
        <f>IF('Marks Entry'!E82="","",'Marks Entry'!E82)</f>
        <v/>
      </c>
      <c r="F80" s="373" t="str">
        <f>IF('Marks Entry'!F82="","",'Marks Entry'!F82)</f>
        <v/>
      </c>
      <c r="G80" s="373" t="str">
        <f>IF('Marks Entry'!G82="","",'Marks Entry'!G82)</f>
        <v/>
      </c>
      <c r="H80" s="352" t="str">
        <f>IF('Marks Entry'!H82="","",'Marks Entry'!H82)</f>
        <v/>
      </c>
      <c r="I80" s="352" t="str">
        <f>IF('Marks Entry'!I82="","",'Marks Entry'!I82)</f>
        <v/>
      </c>
      <c r="J80" s="352" t="str">
        <f>IF('Marks Entry'!J82="","",'Marks Entry'!J82)</f>
        <v/>
      </c>
      <c r="K80" s="352" t="str">
        <f>IF('Marks Entry'!K82="","",'Marks Entry'!K82)</f>
        <v/>
      </c>
      <c r="L80" s="352" t="str">
        <f>IF('Marks Entry'!L82="","",'Marks Entry'!L82)</f>
        <v/>
      </c>
      <c r="M80" s="353" t="str">
        <f t="shared" si="140"/>
        <v/>
      </c>
      <c r="N80" s="374" t="str">
        <f t="shared" si="141"/>
        <v/>
      </c>
      <c r="O80" s="352" t="str">
        <f>IF('Marks Entry'!M82="","",'Marks Entry'!M82)</f>
        <v/>
      </c>
      <c r="P80" s="374" t="str">
        <f t="shared" si="142"/>
        <v/>
      </c>
      <c r="Q80" s="371" t="str">
        <f>IF(AND($B80="NSO",$E80="",O80=""),"",IF(AND('Marks Entry'!N82="AB"),"AB",IF(AND('Marks Entry'!N82="ML"),"RE",IF('Marks Entry'!N82="","",ROUNDUP('Marks Entry'!N82*30/100,0)))))</f>
        <v/>
      </c>
      <c r="R80" s="375" t="str">
        <f t="shared" si="143"/>
        <v/>
      </c>
      <c r="S80" s="357">
        <f t="shared" si="144"/>
        <v>0</v>
      </c>
      <c r="T80" s="357">
        <f t="shared" si="145"/>
        <v>0</v>
      </c>
      <c r="U80" s="358" t="str">
        <f t="shared" si="146"/>
        <v/>
      </c>
      <c r="V80" s="357" t="str">
        <f t="shared" si="147"/>
        <v/>
      </c>
      <c r="W80" s="357" t="str">
        <f t="shared" si="148"/>
        <v/>
      </c>
      <c r="X80" s="357" t="str">
        <f t="shared" si="149"/>
        <v/>
      </c>
      <c r="Y80" s="352" t="str">
        <f>IF('Marks Entry'!O82="","",'Marks Entry'!O82)</f>
        <v/>
      </c>
      <c r="Z80" s="352" t="str">
        <f>IF('Marks Entry'!P82="","",'Marks Entry'!P82)</f>
        <v/>
      </c>
      <c r="AA80" s="352" t="str">
        <f>IF('Marks Entry'!Q82="","",'Marks Entry'!Q82)</f>
        <v/>
      </c>
      <c r="AB80" s="353" t="str">
        <f t="shared" si="150"/>
        <v/>
      </c>
      <c r="AC80" s="374" t="str">
        <f t="shared" si="151"/>
        <v/>
      </c>
      <c r="AD80" s="352" t="str">
        <f>IF('Marks Entry'!R82="","",'Marks Entry'!R82)</f>
        <v/>
      </c>
      <c r="AE80" s="374" t="str">
        <f t="shared" si="152"/>
        <v/>
      </c>
      <c r="AF80" s="371" t="str">
        <f>IF(AND($B80="NSO",$E80=""),"",IF(AND('Marks Entry'!S82="AB"),"AB",IF(AND('Marks Entry'!S82="ML"),"RE",IF('Marks Entry'!S82="","",ROUNDUP('Marks Entry'!S82*30/100,0)))))</f>
        <v/>
      </c>
      <c r="AG80" s="375" t="str">
        <f t="shared" si="153"/>
        <v/>
      </c>
      <c r="AH80" s="357">
        <f t="shared" si="154"/>
        <v>0</v>
      </c>
      <c r="AI80" s="357">
        <f t="shared" si="155"/>
        <v>0</v>
      </c>
      <c r="AJ80" s="358" t="str">
        <f t="shared" si="156"/>
        <v/>
      </c>
      <c r="AK80" s="357" t="str">
        <f t="shared" si="157"/>
        <v/>
      </c>
      <c r="AL80" s="357" t="str">
        <f t="shared" si="158"/>
        <v/>
      </c>
      <c r="AM80" s="357" t="str">
        <f t="shared" si="159"/>
        <v/>
      </c>
      <c r="AN80" s="359" t="str">
        <f>IF('Marks Entry'!T82="","",'Marks Entry'!T82)</f>
        <v/>
      </c>
      <c r="AO80" s="352" t="str">
        <f>IF('Marks Entry'!V82="","",'Marks Entry'!V82)</f>
        <v/>
      </c>
      <c r="AP80" s="352" t="str">
        <f>IF('Marks Entry'!W82="","",'Marks Entry'!W82)</f>
        <v/>
      </c>
      <c r="AQ80" s="352" t="str">
        <f>IF('Marks Entry'!X82="","",'Marks Entry'!X82)</f>
        <v/>
      </c>
      <c r="AR80" s="353" t="str">
        <f t="shared" si="160"/>
        <v/>
      </c>
      <c r="AS80" s="374" t="str">
        <f t="shared" si="161"/>
        <v/>
      </c>
      <c r="AT80" s="352" t="str">
        <f>IF('Marks Entry'!Y82="","",'Marks Entry'!Y82)</f>
        <v/>
      </c>
      <c r="AU80" s="352" t="str">
        <f>IF('Marks Entry'!Z82="","",'Marks Entry'!Z82)</f>
        <v/>
      </c>
      <c r="AV80" s="352" t="str">
        <f t="shared" si="162"/>
        <v/>
      </c>
      <c r="AW80" s="374" t="str">
        <f t="shared" si="163"/>
        <v/>
      </c>
      <c r="AX80" s="371" t="str">
        <f>IF(AND($B80="NSO",$E80=""),"",IF(AND('Marks Entry'!AA82="AB",'Marks Entry'!AB82="AB"),"AB",IF(AND('Marks Entry'!AA82="ML",'Marks Entry'!AB82="ML"),"RE",IF('Marks Entry'!AA82="","",ROUNDUP(('Marks Entry'!AA82+'Marks Entry'!AB82)*30/100,0)))))</f>
        <v/>
      </c>
      <c r="AY80" s="375" t="str">
        <f t="shared" si="164"/>
        <v/>
      </c>
      <c r="AZ80" s="357">
        <f t="shared" si="165"/>
        <v>0</v>
      </c>
      <c r="BA80" s="357">
        <f t="shared" si="166"/>
        <v>0</v>
      </c>
      <c r="BB80" s="358" t="str">
        <f t="shared" si="167"/>
        <v/>
      </c>
      <c r="BC80" s="357" t="str">
        <f t="shared" si="168"/>
        <v/>
      </c>
      <c r="BD80" s="357" t="str">
        <f t="shared" si="169"/>
        <v/>
      </c>
      <c r="BE80" s="357" t="str">
        <f t="shared" si="170"/>
        <v/>
      </c>
      <c r="BF80" s="359" t="str">
        <f>IF('Marks Entry'!AC82="","",'Marks Entry'!AC82)</f>
        <v/>
      </c>
      <c r="BG80" s="352" t="str">
        <f>IF('Marks Entry'!AE82="","",'Marks Entry'!AE82)</f>
        <v/>
      </c>
      <c r="BH80" s="352" t="str">
        <f>IF('Marks Entry'!AF82="","",'Marks Entry'!AF82)</f>
        <v/>
      </c>
      <c r="BI80" s="352" t="str">
        <f>IF('Marks Entry'!AG82="","",'Marks Entry'!AG82)</f>
        <v/>
      </c>
      <c r="BJ80" s="353" t="str">
        <f t="shared" si="171"/>
        <v/>
      </c>
      <c r="BK80" s="374" t="str">
        <f t="shared" si="172"/>
        <v/>
      </c>
      <c r="BL80" s="352" t="str">
        <f>IF('Marks Entry'!AH82="","",'Marks Entry'!AH82)</f>
        <v/>
      </c>
      <c r="BM80" s="352" t="str">
        <f>IF('Marks Entry'!AI82="","",'Marks Entry'!AI82)</f>
        <v/>
      </c>
      <c r="BN80" s="352" t="str">
        <f t="shared" si="173"/>
        <v/>
      </c>
      <c r="BO80" s="374" t="str">
        <f t="shared" si="174"/>
        <v/>
      </c>
      <c r="BP80" s="371" t="str">
        <f>IF(AND($B80="NSO",$E80=""),"",IF(AND('Marks Entry'!AJ82="AB",'Marks Entry'!AK82="AB"),"AB",IF(AND('Marks Entry'!AJ82="ML",'Marks Entry'!AK82="ML"),"RE",IF('Marks Entry'!AJ82="","",ROUNDUP(('Marks Entry'!AJ82+'Marks Entry'!AK82)*30/100,0)))))</f>
        <v/>
      </c>
      <c r="BQ80" s="375" t="str">
        <f t="shared" si="175"/>
        <v/>
      </c>
      <c r="BR80" s="357">
        <f t="shared" si="176"/>
        <v>0</v>
      </c>
      <c r="BS80" s="357">
        <f t="shared" si="177"/>
        <v>0</v>
      </c>
      <c r="BT80" s="358" t="str">
        <f t="shared" si="178"/>
        <v/>
      </c>
      <c r="BU80" s="357" t="str">
        <f t="shared" si="179"/>
        <v/>
      </c>
      <c r="BV80" s="357" t="str">
        <f t="shared" si="180"/>
        <v/>
      </c>
      <c r="BW80" s="357" t="str">
        <f t="shared" si="181"/>
        <v/>
      </c>
      <c r="BX80" s="359" t="str">
        <f>IF('Marks Entry'!AL82="","",'Marks Entry'!AL82)</f>
        <v/>
      </c>
      <c r="BY80" s="352" t="str">
        <f>IF('Marks Entry'!AN82="","",'Marks Entry'!AN82)</f>
        <v/>
      </c>
      <c r="BZ80" s="352" t="str">
        <f>IF('Marks Entry'!AO82="","",'Marks Entry'!AO82)</f>
        <v/>
      </c>
      <c r="CA80" s="352" t="str">
        <f>IF('Marks Entry'!AP82="","",'Marks Entry'!AP82)</f>
        <v/>
      </c>
      <c r="CB80" s="353" t="str">
        <f t="shared" si="182"/>
        <v/>
      </c>
      <c r="CC80" s="374" t="str">
        <f t="shared" si="183"/>
        <v/>
      </c>
      <c r="CD80" s="352" t="str">
        <f>IF('Marks Entry'!AQ82="","",'Marks Entry'!AQ82)</f>
        <v/>
      </c>
      <c r="CE80" s="352" t="str">
        <f>IF('Marks Entry'!AR82="","",'Marks Entry'!AR82)</f>
        <v/>
      </c>
      <c r="CF80" s="352" t="str">
        <f t="shared" si="184"/>
        <v/>
      </c>
      <c r="CG80" s="374" t="str">
        <f t="shared" si="185"/>
        <v/>
      </c>
      <c r="CH80" s="371" t="str">
        <f>IF(AND($B80="NSO",$E80=""),"",IF(AND('Marks Entry'!AS82="AB",'Marks Entry'!AT82="AB"),"AB",IF(AND('Marks Entry'!AS82="ML",'Marks Entry'!AT82="ML"),"RE",IF('Marks Entry'!AS82="","",ROUNDUP(('Marks Entry'!AS82+'Marks Entry'!AT82)*30/100,0)))))</f>
        <v/>
      </c>
      <c r="CI80" s="375" t="str">
        <f t="shared" si="186"/>
        <v/>
      </c>
      <c r="CJ80" s="357">
        <f t="shared" si="187"/>
        <v>0</v>
      </c>
      <c r="CK80" s="357">
        <f t="shared" si="188"/>
        <v>0</v>
      </c>
      <c r="CL80" s="358" t="str">
        <f t="shared" si="189"/>
        <v/>
      </c>
      <c r="CM80" s="357" t="str">
        <f t="shared" si="190"/>
        <v/>
      </c>
      <c r="CN80" s="357" t="str">
        <f t="shared" si="191"/>
        <v/>
      </c>
      <c r="CO80" s="357" t="str">
        <f t="shared" si="192"/>
        <v/>
      </c>
      <c r="CP80" s="359" t="str">
        <f>IF('Marks Entry'!AU82="","",'Marks Entry'!AU82)</f>
        <v/>
      </c>
      <c r="CQ80" s="352" t="str">
        <f>IF('Marks Entry'!AW82="","",'Marks Entry'!AW82)</f>
        <v/>
      </c>
      <c r="CR80" s="352" t="str">
        <f>IF('Marks Entry'!AX82="","",'Marks Entry'!AX82)</f>
        <v/>
      </c>
      <c r="CS80" s="352" t="str">
        <f>IF('Marks Entry'!AY82="","",'Marks Entry'!AY82)</f>
        <v/>
      </c>
      <c r="CT80" s="353" t="str">
        <f t="shared" si="193"/>
        <v/>
      </c>
      <c r="CU80" s="374" t="str">
        <f t="shared" si="194"/>
        <v/>
      </c>
      <c r="CV80" s="352" t="str">
        <f>IF('Marks Entry'!AZ82="","",'Marks Entry'!AZ82)</f>
        <v/>
      </c>
      <c r="CW80" s="352" t="str">
        <f>IF('Marks Entry'!BA82="","",'Marks Entry'!BA82)</f>
        <v/>
      </c>
      <c r="CX80" s="352" t="str">
        <f t="shared" si="195"/>
        <v/>
      </c>
      <c r="CY80" s="374" t="str">
        <f t="shared" si="196"/>
        <v/>
      </c>
      <c r="CZ80" s="371" t="str">
        <f>IF(AND($B80="NSO",$E80=""),"",IF(AND('Marks Entry'!BB82="AB",'Marks Entry'!BC82="AB"),"AB",IF(AND('Marks Entry'!BB82="ML",'Marks Entry'!BC82="ML"),"RE",IF('Marks Entry'!BB82="","",ROUNDUP(('Marks Entry'!BB82+'Marks Entry'!BC82)*30/100,0)))))</f>
        <v/>
      </c>
      <c r="DA80" s="375" t="str">
        <f t="shared" si="197"/>
        <v/>
      </c>
      <c r="DB80" s="357">
        <f t="shared" si="198"/>
        <v>0</v>
      </c>
      <c r="DC80" s="357">
        <f t="shared" si="199"/>
        <v>0</v>
      </c>
      <c r="DD80" s="358" t="str">
        <f t="shared" si="200"/>
        <v/>
      </c>
      <c r="DE80" s="357" t="str">
        <f t="shared" si="201"/>
        <v/>
      </c>
      <c r="DF80" s="357" t="str">
        <f t="shared" si="202"/>
        <v/>
      </c>
      <c r="DG80" s="357" t="str">
        <f t="shared" si="203"/>
        <v/>
      </c>
      <c r="DH80" s="357">
        <f t="shared" si="204"/>
        <v>0</v>
      </c>
      <c r="DI80" s="376" t="str">
        <f t="shared" si="205"/>
        <v/>
      </c>
      <c r="DJ80" s="376" t="str">
        <f t="shared" si="206"/>
        <v/>
      </c>
      <c r="DK80" s="376" t="str">
        <f t="shared" si="207"/>
        <v/>
      </c>
      <c r="DL80" s="376" t="str">
        <f t="shared" si="208"/>
        <v/>
      </c>
      <c r="DM80" s="376" t="str">
        <f t="shared" si="209"/>
        <v/>
      </c>
      <c r="DN80" s="376" t="str">
        <f t="shared" si="210"/>
        <v/>
      </c>
      <c r="DO80" s="361">
        <f t="shared" si="211"/>
        <v>0</v>
      </c>
      <c r="DP80" s="361">
        <f t="shared" si="212"/>
        <v>0</v>
      </c>
      <c r="DQ80" s="361">
        <f t="shared" si="213"/>
        <v>0</v>
      </c>
      <c r="DR80" s="361">
        <f t="shared" si="214"/>
        <v>0</v>
      </c>
      <c r="DS80" s="361">
        <f t="shared" si="215"/>
        <v>0</v>
      </c>
      <c r="DT80" s="377" t="str">
        <f t="shared" si="216"/>
        <v/>
      </c>
      <c r="DU80" s="480" t="str">
        <f>IF('Marks Entry'!BD82="","",'Marks Entry'!BD82)</f>
        <v/>
      </c>
      <c r="DV80" s="480" t="str">
        <f>IF('Marks Entry'!BE82="","",'Marks Entry'!BE82)</f>
        <v/>
      </c>
      <c r="DW80" s="480" t="str">
        <f>IF('Marks Entry'!BF82="","",'Marks Entry'!BF82)</f>
        <v/>
      </c>
      <c r="DX80" s="378" t="str">
        <f t="shared" si="217"/>
        <v/>
      </c>
      <c r="DY80" s="352" t="str">
        <f t="shared" si="218"/>
        <v/>
      </c>
      <c r="DZ80" s="379" t="str">
        <f t="shared" si="219"/>
        <v/>
      </c>
      <c r="EA80" s="352" t="str">
        <f t="shared" si="220"/>
        <v/>
      </c>
      <c r="EB80" s="379" t="str">
        <f t="shared" si="221"/>
        <v/>
      </c>
      <c r="EC80" s="352" t="str">
        <f t="shared" si="222"/>
        <v/>
      </c>
      <c r="ED80" s="352" t="str">
        <f t="shared" si="223"/>
        <v/>
      </c>
      <c r="EE80" s="352" t="str">
        <f t="shared" si="224"/>
        <v/>
      </c>
      <c r="EF80" s="380" t="str">
        <f t="shared" si="225"/>
        <v/>
      </c>
      <c r="EG80" s="379" t="str">
        <f t="shared" si="226"/>
        <v/>
      </c>
      <c r="EH80" s="352" t="str">
        <f t="shared" si="227"/>
        <v/>
      </c>
      <c r="EI80" s="352" t="str">
        <f t="shared" si="228"/>
        <v/>
      </c>
      <c r="EJ80" s="352" t="str">
        <f t="shared" si="229"/>
        <v/>
      </c>
      <c r="EK80" s="352" t="str">
        <f t="shared" si="230"/>
        <v/>
      </c>
      <c r="EL80" s="379" t="str">
        <f t="shared" si="231"/>
        <v/>
      </c>
      <c r="EM80" s="352" t="str">
        <f t="shared" si="232"/>
        <v/>
      </c>
      <c r="EN80" s="352" t="str">
        <f t="shared" si="233"/>
        <v/>
      </c>
      <c r="EO80" s="352" t="str">
        <f t="shared" si="234"/>
        <v/>
      </c>
      <c r="EP80" s="352" t="str">
        <f t="shared" si="235"/>
        <v/>
      </c>
      <c r="EQ80" s="379" t="str">
        <f t="shared" si="236"/>
        <v/>
      </c>
      <c r="ER80" s="352" t="str">
        <f t="shared" si="237"/>
        <v/>
      </c>
      <c r="ES80" s="352" t="str">
        <f t="shared" si="238"/>
        <v/>
      </c>
      <c r="ET80" s="352" t="str">
        <f t="shared" si="239"/>
        <v/>
      </c>
      <c r="EU80" s="352" t="str">
        <f t="shared" si="240"/>
        <v/>
      </c>
      <c r="EV80" s="379" t="str">
        <f t="shared" si="241"/>
        <v/>
      </c>
      <c r="EW80" s="379" t="str">
        <f t="shared" si="242"/>
        <v/>
      </c>
      <c r="EX80" s="381" t="str">
        <f>IF('Student DATA Entry'!I77="","",'Student DATA Entry'!I77)</f>
        <v/>
      </c>
      <c r="EY80" s="382" t="str">
        <f>IF('Student DATA Entry'!J77="","",'Student DATA Entry'!J77)</f>
        <v/>
      </c>
      <c r="EZ80" s="368" t="str">
        <f t="shared" si="243"/>
        <v xml:space="preserve">      </v>
      </c>
      <c r="FA80" s="368" t="str">
        <f t="shared" si="244"/>
        <v xml:space="preserve">      </v>
      </c>
      <c r="FB80" s="368" t="str">
        <f t="shared" si="245"/>
        <v xml:space="preserve">      </v>
      </c>
      <c r="FC80" s="368" t="str">
        <f t="shared" si="246"/>
        <v xml:space="preserve">              </v>
      </c>
      <c r="FD80" s="368" t="str">
        <f t="shared" si="247"/>
        <v xml:space="preserve"> </v>
      </c>
      <c r="FE80" s="479" t="str">
        <f t="shared" si="248"/>
        <v/>
      </c>
      <c r="FF80" s="384" t="str">
        <f t="shared" si="249"/>
        <v/>
      </c>
      <c r="FG80" s="481" t="str">
        <f t="shared" si="250"/>
        <v/>
      </c>
      <c r="FH80" s="386" t="str">
        <f t="shared" si="251"/>
        <v/>
      </c>
      <c r="FI80" s="364" t="str">
        <f t="shared" si="252"/>
        <v/>
      </c>
    </row>
    <row r="81" spans="1:165" s="140" customFormat="1" ht="15.6" customHeight="1">
      <c r="A81" s="369">
        <v>76</v>
      </c>
      <c r="B81" s="370" t="str">
        <f>IF('Marks Entry'!B83="","",VALUE('Marks Entry'!B83))</f>
        <v/>
      </c>
      <c r="C81" s="371" t="str">
        <f>IF('Marks Entry'!C83="","",'Marks Entry'!C83)</f>
        <v/>
      </c>
      <c r="D81" s="372" t="str">
        <f>IF('Marks Entry'!D83="","",'Marks Entry'!D83)</f>
        <v/>
      </c>
      <c r="E81" s="373" t="str">
        <f>IF('Marks Entry'!E83="","",'Marks Entry'!E83)</f>
        <v/>
      </c>
      <c r="F81" s="373" t="str">
        <f>IF('Marks Entry'!F83="","",'Marks Entry'!F83)</f>
        <v/>
      </c>
      <c r="G81" s="373" t="str">
        <f>IF('Marks Entry'!G83="","",'Marks Entry'!G83)</f>
        <v/>
      </c>
      <c r="H81" s="352" t="str">
        <f>IF('Marks Entry'!H83="","",'Marks Entry'!H83)</f>
        <v/>
      </c>
      <c r="I81" s="352" t="str">
        <f>IF('Marks Entry'!I83="","",'Marks Entry'!I83)</f>
        <v/>
      </c>
      <c r="J81" s="352" t="str">
        <f>IF('Marks Entry'!J83="","",'Marks Entry'!J83)</f>
        <v/>
      </c>
      <c r="K81" s="352" t="str">
        <f>IF('Marks Entry'!K83="","",'Marks Entry'!K83)</f>
        <v/>
      </c>
      <c r="L81" s="352" t="str">
        <f>IF('Marks Entry'!L83="","",'Marks Entry'!L83)</f>
        <v/>
      </c>
      <c r="M81" s="353" t="str">
        <f t="shared" si="140"/>
        <v/>
      </c>
      <c r="N81" s="374" t="str">
        <f t="shared" si="141"/>
        <v/>
      </c>
      <c r="O81" s="352" t="str">
        <f>IF('Marks Entry'!M83="","",'Marks Entry'!M83)</f>
        <v/>
      </c>
      <c r="P81" s="374" t="str">
        <f t="shared" si="142"/>
        <v/>
      </c>
      <c r="Q81" s="371" t="str">
        <f>IF(AND($B81="NSO",$E81="",O81=""),"",IF(AND('Marks Entry'!N83="AB"),"AB",IF(AND('Marks Entry'!N83="ML"),"RE",IF('Marks Entry'!N83="","",ROUNDUP('Marks Entry'!N83*30/100,0)))))</f>
        <v/>
      </c>
      <c r="R81" s="375" t="str">
        <f t="shared" si="143"/>
        <v/>
      </c>
      <c r="S81" s="357">
        <f t="shared" si="144"/>
        <v>0</v>
      </c>
      <c r="T81" s="357">
        <f t="shared" si="145"/>
        <v>0</v>
      </c>
      <c r="U81" s="358" t="str">
        <f t="shared" si="146"/>
        <v/>
      </c>
      <c r="V81" s="357" t="str">
        <f t="shared" si="147"/>
        <v/>
      </c>
      <c r="W81" s="357" t="str">
        <f t="shared" si="148"/>
        <v/>
      </c>
      <c r="X81" s="357" t="str">
        <f t="shared" si="149"/>
        <v/>
      </c>
      <c r="Y81" s="352" t="str">
        <f>IF('Marks Entry'!O83="","",'Marks Entry'!O83)</f>
        <v/>
      </c>
      <c r="Z81" s="352" t="str">
        <f>IF('Marks Entry'!P83="","",'Marks Entry'!P83)</f>
        <v/>
      </c>
      <c r="AA81" s="352" t="str">
        <f>IF('Marks Entry'!Q83="","",'Marks Entry'!Q83)</f>
        <v/>
      </c>
      <c r="AB81" s="353" t="str">
        <f t="shared" si="150"/>
        <v/>
      </c>
      <c r="AC81" s="374" t="str">
        <f t="shared" si="151"/>
        <v/>
      </c>
      <c r="AD81" s="352" t="str">
        <f>IF('Marks Entry'!R83="","",'Marks Entry'!R83)</f>
        <v/>
      </c>
      <c r="AE81" s="374" t="str">
        <f t="shared" si="152"/>
        <v/>
      </c>
      <c r="AF81" s="371" t="str">
        <f>IF(AND($B81="NSO",$E81=""),"",IF(AND('Marks Entry'!S83="AB"),"AB",IF(AND('Marks Entry'!S83="ML"),"RE",IF('Marks Entry'!S83="","",ROUNDUP('Marks Entry'!S83*30/100,0)))))</f>
        <v/>
      </c>
      <c r="AG81" s="375" t="str">
        <f t="shared" si="153"/>
        <v/>
      </c>
      <c r="AH81" s="357">
        <f t="shared" si="154"/>
        <v>0</v>
      </c>
      <c r="AI81" s="357">
        <f t="shared" si="155"/>
        <v>0</v>
      </c>
      <c r="AJ81" s="358" t="str">
        <f t="shared" si="156"/>
        <v/>
      </c>
      <c r="AK81" s="357" t="str">
        <f t="shared" si="157"/>
        <v/>
      </c>
      <c r="AL81" s="357" t="str">
        <f t="shared" si="158"/>
        <v/>
      </c>
      <c r="AM81" s="357" t="str">
        <f t="shared" si="159"/>
        <v/>
      </c>
      <c r="AN81" s="359" t="str">
        <f>IF('Marks Entry'!T83="","",'Marks Entry'!T83)</f>
        <v/>
      </c>
      <c r="AO81" s="352" t="str">
        <f>IF('Marks Entry'!V83="","",'Marks Entry'!V83)</f>
        <v/>
      </c>
      <c r="AP81" s="352" t="str">
        <f>IF('Marks Entry'!W83="","",'Marks Entry'!W83)</f>
        <v/>
      </c>
      <c r="AQ81" s="352" t="str">
        <f>IF('Marks Entry'!X83="","",'Marks Entry'!X83)</f>
        <v/>
      </c>
      <c r="AR81" s="353" t="str">
        <f t="shared" si="160"/>
        <v/>
      </c>
      <c r="AS81" s="374" t="str">
        <f t="shared" si="161"/>
        <v/>
      </c>
      <c r="AT81" s="352" t="str">
        <f>IF('Marks Entry'!Y83="","",'Marks Entry'!Y83)</f>
        <v/>
      </c>
      <c r="AU81" s="352" t="str">
        <f>IF('Marks Entry'!Z83="","",'Marks Entry'!Z83)</f>
        <v/>
      </c>
      <c r="AV81" s="352" t="str">
        <f t="shared" si="162"/>
        <v/>
      </c>
      <c r="AW81" s="374" t="str">
        <f t="shared" si="163"/>
        <v/>
      </c>
      <c r="AX81" s="371" t="str">
        <f>IF(AND($B81="NSO",$E81=""),"",IF(AND('Marks Entry'!AA83="AB",'Marks Entry'!AB83="AB"),"AB",IF(AND('Marks Entry'!AA83="ML",'Marks Entry'!AB83="ML"),"RE",IF('Marks Entry'!AA83="","",ROUNDUP(('Marks Entry'!AA83+'Marks Entry'!AB83)*30/100,0)))))</f>
        <v/>
      </c>
      <c r="AY81" s="375" t="str">
        <f t="shared" si="164"/>
        <v/>
      </c>
      <c r="AZ81" s="357">
        <f t="shared" si="165"/>
        <v>0</v>
      </c>
      <c r="BA81" s="357">
        <f t="shared" si="166"/>
        <v>0</v>
      </c>
      <c r="BB81" s="358" t="str">
        <f t="shared" si="167"/>
        <v/>
      </c>
      <c r="BC81" s="357" t="str">
        <f t="shared" si="168"/>
        <v/>
      </c>
      <c r="BD81" s="357" t="str">
        <f t="shared" si="169"/>
        <v/>
      </c>
      <c r="BE81" s="357" t="str">
        <f t="shared" si="170"/>
        <v/>
      </c>
      <c r="BF81" s="359" t="str">
        <f>IF('Marks Entry'!AC83="","",'Marks Entry'!AC83)</f>
        <v/>
      </c>
      <c r="BG81" s="352" t="str">
        <f>IF('Marks Entry'!AE83="","",'Marks Entry'!AE83)</f>
        <v/>
      </c>
      <c r="BH81" s="352" t="str">
        <f>IF('Marks Entry'!AF83="","",'Marks Entry'!AF83)</f>
        <v/>
      </c>
      <c r="BI81" s="352" t="str">
        <f>IF('Marks Entry'!AG83="","",'Marks Entry'!AG83)</f>
        <v/>
      </c>
      <c r="BJ81" s="353" t="str">
        <f t="shared" si="171"/>
        <v/>
      </c>
      <c r="BK81" s="374" t="str">
        <f t="shared" si="172"/>
        <v/>
      </c>
      <c r="BL81" s="352" t="str">
        <f>IF('Marks Entry'!AH83="","",'Marks Entry'!AH83)</f>
        <v/>
      </c>
      <c r="BM81" s="352" t="str">
        <f>IF('Marks Entry'!AI83="","",'Marks Entry'!AI83)</f>
        <v/>
      </c>
      <c r="BN81" s="352" t="str">
        <f t="shared" si="173"/>
        <v/>
      </c>
      <c r="BO81" s="374" t="str">
        <f t="shared" si="174"/>
        <v/>
      </c>
      <c r="BP81" s="371" t="str">
        <f>IF(AND($B81="NSO",$E81=""),"",IF(AND('Marks Entry'!AJ83="AB",'Marks Entry'!AK83="AB"),"AB",IF(AND('Marks Entry'!AJ83="ML",'Marks Entry'!AK83="ML"),"RE",IF('Marks Entry'!AJ83="","",ROUNDUP(('Marks Entry'!AJ83+'Marks Entry'!AK83)*30/100,0)))))</f>
        <v/>
      </c>
      <c r="BQ81" s="375" t="str">
        <f t="shared" si="175"/>
        <v/>
      </c>
      <c r="BR81" s="357">
        <f t="shared" si="176"/>
        <v>0</v>
      </c>
      <c r="BS81" s="357">
        <f t="shared" si="177"/>
        <v>0</v>
      </c>
      <c r="BT81" s="358" t="str">
        <f t="shared" si="178"/>
        <v/>
      </c>
      <c r="BU81" s="357" t="str">
        <f t="shared" si="179"/>
        <v/>
      </c>
      <c r="BV81" s="357" t="str">
        <f t="shared" si="180"/>
        <v/>
      </c>
      <c r="BW81" s="357" t="str">
        <f t="shared" si="181"/>
        <v/>
      </c>
      <c r="BX81" s="359" t="str">
        <f>IF('Marks Entry'!AL83="","",'Marks Entry'!AL83)</f>
        <v/>
      </c>
      <c r="BY81" s="352" t="str">
        <f>IF('Marks Entry'!AN83="","",'Marks Entry'!AN83)</f>
        <v/>
      </c>
      <c r="BZ81" s="352" t="str">
        <f>IF('Marks Entry'!AO83="","",'Marks Entry'!AO83)</f>
        <v/>
      </c>
      <c r="CA81" s="352" t="str">
        <f>IF('Marks Entry'!AP83="","",'Marks Entry'!AP83)</f>
        <v/>
      </c>
      <c r="CB81" s="353" t="str">
        <f t="shared" si="182"/>
        <v/>
      </c>
      <c r="CC81" s="374" t="str">
        <f t="shared" si="183"/>
        <v/>
      </c>
      <c r="CD81" s="352" t="str">
        <f>IF('Marks Entry'!AQ83="","",'Marks Entry'!AQ83)</f>
        <v/>
      </c>
      <c r="CE81" s="352" t="str">
        <f>IF('Marks Entry'!AR83="","",'Marks Entry'!AR83)</f>
        <v/>
      </c>
      <c r="CF81" s="352" t="str">
        <f t="shared" si="184"/>
        <v/>
      </c>
      <c r="CG81" s="374" t="str">
        <f t="shared" si="185"/>
        <v/>
      </c>
      <c r="CH81" s="371" t="str">
        <f>IF(AND($B81="NSO",$E81=""),"",IF(AND('Marks Entry'!AS83="AB",'Marks Entry'!AT83="AB"),"AB",IF(AND('Marks Entry'!AS83="ML",'Marks Entry'!AT83="ML"),"RE",IF('Marks Entry'!AS83="","",ROUNDUP(('Marks Entry'!AS83+'Marks Entry'!AT83)*30/100,0)))))</f>
        <v/>
      </c>
      <c r="CI81" s="375" t="str">
        <f t="shared" si="186"/>
        <v/>
      </c>
      <c r="CJ81" s="357">
        <f t="shared" si="187"/>
        <v>0</v>
      </c>
      <c r="CK81" s="357">
        <f t="shared" si="188"/>
        <v>0</v>
      </c>
      <c r="CL81" s="358" t="str">
        <f t="shared" si="189"/>
        <v/>
      </c>
      <c r="CM81" s="357" t="str">
        <f t="shared" si="190"/>
        <v/>
      </c>
      <c r="CN81" s="357" t="str">
        <f t="shared" si="191"/>
        <v/>
      </c>
      <c r="CO81" s="357" t="str">
        <f t="shared" si="192"/>
        <v/>
      </c>
      <c r="CP81" s="359" t="str">
        <f>IF('Marks Entry'!AU83="","",'Marks Entry'!AU83)</f>
        <v/>
      </c>
      <c r="CQ81" s="352" t="str">
        <f>IF('Marks Entry'!AW83="","",'Marks Entry'!AW83)</f>
        <v/>
      </c>
      <c r="CR81" s="352" t="str">
        <f>IF('Marks Entry'!AX83="","",'Marks Entry'!AX83)</f>
        <v/>
      </c>
      <c r="CS81" s="352" t="str">
        <f>IF('Marks Entry'!AY83="","",'Marks Entry'!AY83)</f>
        <v/>
      </c>
      <c r="CT81" s="353" t="str">
        <f t="shared" si="193"/>
        <v/>
      </c>
      <c r="CU81" s="374" t="str">
        <f t="shared" si="194"/>
        <v/>
      </c>
      <c r="CV81" s="352" t="str">
        <f>IF('Marks Entry'!AZ83="","",'Marks Entry'!AZ83)</f>
        <v/>
      </c>
      <c r="CW81" s="352" t="str">
        <f>IF('Marks Entry'!BA83="","",'Marks Entry'!BA83)</f>
        <v/>
      </c>
      <c r="CX81" s="352" t="str">
        <f t="shared" si="195"/>
        <v/>
      </c>
      <c r="CY81" s="374" t="str">
        <f t="shared" si="196"/>
        <v/>
      </c>
      <c r="CZ81" s="371" t="str">
        <f>IF(AND($B81="NSO",$E81=""),"",IF(AND('Marks Entry'!BB83="AB",'Marks Entry'!BC83="AB"),"AB",IF(AND('Marks Entry'!BB83="ML",'Marks Entry'!BC83="ML"),"RE",IF('Marks Entry'!BB83="","",ROUNDUP(('Marks Entry'!BB83+'Marks Entry'!BC83)*30/100,0)))))</f>
        <v/>
      </c>
      <c r="DA81" s="375" t="str">
        <f t="shared" si="197"/>
        <v/>
      </c>
      <c r="DB81" s="357">
        <f t="shared" si="198"/>
        <v>0</v>
      </c>
      <c r="DC81" s="357">
        <f t="shared" si="199"/>
        <v>0</v>
      </c>
      <c r="DD81" s="358" t="str">
        <f t="shared" si="200"/>
        <v/>
      </c>
      <c r="DE81" s="357" t="str">
        <f t="shared" si="201"/>
        <v/>
      </c>
      <c r="DF81" s="357" t="str">
        <f t="shared" si="202"/>
        <v/>
      </c>
      <c r="DG81" s="357" t="str">
        <f t="shared" si="203"/>
        <v/>
      </c>
      <c r="DH81" s="357">
        <f t="shared" si="204"/>
        <v>0</v>
      </c>
      <c r="DI81" s="376" t="str">
        <f t="shared" si="205"/>
        <v/>
      </c>
      <c r="DJ81" s="376" t="str">
        <f t="shared" si="206"/>
        <v/>
      </c>
      <c r="DK81" s="376" t="str">
        <f t="shared" si="207"/>
        <v/>
      </c>
      <c r="DL81" s="376" t="str">
        <f t="shared" si="208"/>
        <v/>
      </c>
      <c r="DM81" s="376" t="str">
        <f t="shared" si="209"/>
        <v/>
      </c>
      <c r="DN81" s="376" t="str">
        <f t="shared" si="210"/>
        <v/>
      </c>
      <c r="DO81" s="361">
        <f t="shared" si="211"/>
        <v>0</v>
      </c>
      <c r="DP81" s="361">
        <f t="shared" si="212"/>
        <v>0</v>
      </c>
      <c r="DQ81" s="361">
        <f t="shared" si="213"/>
        <v>0</v>
      </c>
      <c r="DR81" s="361">
        <f t="shared" si="214"/>
        <v>0</v>
      </c>
      <c r="DS81" s="361">
        <f t="shared" si="215"/>
        <v>0</v>
      </c>
      <c r="DT81" s="377" t="str">
        <f t="shared" si="216"/>
        <v/>
      </c>
      <c r="DU81" s="480" t="str">
        <f>IF('Marks Entry'!BD83="","",'Marks Entry'!BD83)</f>
        <v/>
      </c>
      <c r="DV81" s="480" t="str">
        <f>IF('Marks Entry'!BE83="","",'Marks Entry'!BE83)</f>
        <v/>
      </c>
      <c r="DW81" s="480" t="str">
        <f>IF('Marks Entry'!BF83="","",'Marks Entry'!BF83)</f>
        <v/>
      </c>
      <c r="DX81" s="378" t="str">
        <f t="shared" si="217"/>
        <v/>
      </c>
      <c r="DY81" s="352" t="str">
        <f t="shared" si="218"/>
        <v/>
      </c>
      <c r="DZ81" s="379" t="str">
        <f t="shared" si="219"/>
        <v/>
      </c>
      <c r="EA81" s="352" t="str">
        <f t="shared" si="220"/>
        <v/>
      </c>
      <c r="EB81" s="379" t="str">
        <f t="shared" si="221"/>
        <v/>
      </c>
      <c r="EC81" s="352" t="str">
        <f t="shared" si="222"/>
        <v/>
      </c>
      <c r="ED81" s="352" t="str">
        <f t="shared" si="223"/>
        <v/>
      </c>
      <c r="EE81" s="352" t="str">
        <f t="shared" si="224"/>
        <v/>
      </c>
      <c r="EF81" s="380" t="str">
        <f t="shared" si="225"/>
        <v/>
      </c>
      <c r="EG81" s="379" t="str">
        <f t="shared" si="226"/>
        <v/>
      </c>
      <c r="EH81" s="352" t="str">
        <f t="shared" si="227"/>
        <v/>
      </c>
      <c r="EI81" s="352" t="str">
        <f t="shared" si="228"/>
        <v/>
      </c>
      <c r="EJ81" s="352" t="str">
        <f t="shared" si="229"/>
        <v/>
      </c>
      <c r="EK81" s="352" t="str">
        <f t="shared" si="230"/>
        <v/>
      </c>
      <c r="EL81" s="379" t="str">
        <f t="shared" si="231"/>
        <v/>
      </c>
      <c r="EM81" s="352" t="str">
        <f t="shared" si="232"/>
        <v/>
      </c>
      <c r="EN81" s="352" t="str">
        <f t="shared" si="233"/>
        <v/>
      </c>
      <c r="EO81" s="352" t="str">
        <f t="shared" si="234"/>
        <v/>
      </c>
      <c r="EP81" s="352" t="str">
        <f t="shared" si="235"/>
        <v/>
      </c>
      <c r="EQ81" s="379" t="str">
        <f t="shared" si="236"/>
        <v/>
      </c>
      <c r="ER81" s="352" t="str">
        <f t="shared" si="237"/>
        <v/>
      </c>
      <c r="ES81" s="352" t="str">
        <f t="shared" si="238"/>
        <v/>
      </c>
      <c r="ET81" s="352" t="str">
        <f t="shared" si="239"/>
        <v/>
      </c>
      <c r="EU81" s="352" t="str">
        <f t="shared" si="240"/>
        <v/>
      </c>
      <c r="EV81" s="379" t="str">
        <f t="shared" si="241"/>
        <v/>
      </c>
      <c r="EW81" s="379" t="str">
        <f t="shared" si="242"/>
        <v/>
      </c>
      <c r="EX81" s="381" t="str">
        <f>IF('Student DATA Entry'!I78="","",'Student DATA Entry'!I78)</f>
        <v/>
      </c>
      <c r="EY81" s="382" t="str">
        <f>IF('Student DATA Entry'!J78="","",'Student DATA Entry'!J78)</f>
        <v/>
      </c>
      <c r="EZ81" s="368" t="str">
        <f t="shared" si="243"/>
        <v xml:space="preserve">      </v>
      </c>
      <c r="FA81" s="368" t="str">
        <f t="shared" si="244"/>
        <v xml:space="preserve">      </v>
      </c>
      <c r="FB81" s="368" t="str">
        <f t="shared" si="245"/>
        <v xml:space="preserve">      </v>
      </c>
      <c r="FC81" s="368" t="str">
        <f t="shared" si="246"/>
        <v xml:space="preserve">              </v>
      </c>
      <c r="FD81" s="368" t="str">
        <f t="shared" si="247"/>
        <v xml:space="preserve"> </v>
      </c>
      <c r="FE81" s="479" t="str">
        <f t="shared" si="248"/>
        <v/>
      </c>
      <c r="FF81" s="384" t="str">
        <f t="shared" si="249"/>
        <v/>
      </c>
      <c r="FG81" s="481" t="str">
        <f t="shared" si="250"/>
        <v/>
      </c>
      <c r="FH81" s="386" t="str">
        <f t="shared" si="251"/>
        <v/>
      </c>
      <c r="FI81" s="364" t="str">
        <f t="shared" si="252"/>
        <v/>
      </c>
    </row>
    <row r="82" spans="1:165" s="140" customFormat="1" ht="15.6" customHeight="1">
      <c r="A82" s="369">
        <v>77</v>
      </c>
      <c r="B82" s="370" t="str">
        <f>IF('Marks Entry'!B84="","",VALUE('Marks Entry'!B84))</f>
        <v/>
      </c>
      <c r="C82" s="371" t="str">
        <f>IF('Marks Entry'!C84="","",'Marks Entry'!C84)</f>
        <v/>
      </c>
      <c r="D82" s="372" t="str">
        <f>IF('Marks Entry'!D84="","",'Marks Entry'!D84)</f>
        <v/>
      </c>
      <c r="E82" s="373" t="str">
        <f>IF('Marks Entry'!E84="","",'Marks Entry'!E84)</f>
        <v/>
      </c>
      <c r="F82" s="373" t="str">
        <f>IF('Marks Entry'!F84="","",'Marks Entry'!F84)</f>
        <v/>
      </c>
      <c r="G82" s="373" t="str">
        <f>IF('Marks Entry'!G84="","",'Marks Entry'!G84)</f>
        <v/>
      </c>
      <c r="H82" s="352" t="str">
        <f>IF('Marks Entry'!H84="","",'Marks Entry'!H84)</f>
        <v/>
      </c>
      <c r="I82" s="352" t="str">
        <f>IF('Marks Entry'!I84="","",'Marks Entry'!I84)</f>
        <v/>
      </c>
      <c r="J82" s="352" t="str">
        <f>IF('Marks Entry'!J84="","",'Marks Entry'!J84)</f>
        <v/>
      </c>
      <c r="K82" s="352" t="str">
        <f>IF('Marks Entry'!K84="","",'Marks Entry'!K84)</f>
        <v/>
      </c>
      <c r="L82" s="352" t="str">
        <f>IF('Marks Entry'!L84="","",'Marks Entry'!L84)</f>
        <v/>
      </c>
      <c r="M82" s="353" t="str">
        <f t="shared" si="140"/>
        <v/>
      </c>
      <c r="N82" s="374" t="str">
        <f t="shared" si="141"/>
        <v/>
      </c>
      <c r="O82" s="352" t="str">
        <f>IF('Marks Entry'!M84="","",'Marks Entry'!M84)</f>
        <v/>
      </c>
      <c r="P82" s="374" t="str">
        <f t="shared" si="142"/>
        <v/>
      </c>
      <c r="Q82" s="371" t="str">
        <f>IF(AND($B82="NSO",$E82="",O82=""),"",IF(AND('Marks Entry'!N84="AB"),"AB",IF(AND('Marks Entry'!N84="ML"),"RE",IF('Marks Entry'!N84="","",ROUNDUP('Marks Entry'!N84*30/100,0)))))</f>
        <v/>
      </c>
      <c r="R82" s="375" t="str">
        <f t="shared" si="143"/>
        <v/>
      </c>
      <c r="S82" s="357">
        <f t="shared" si="144"/>
        <v>0</v>
      </c>
      <c r="T82" s="357">
        <f t="shared" si="145"/>
        <v>0</v>
      </c>
      <c r="U82" s="358" t="str">
        <f t="shared" si="146"/>
        <v/>
      </c>
      <c r="V82" s="357" t="str">
        <f t="shared" si="147"/>
        <v/>
      </c>
      <c r="W82" s="357" t="str">
        <f t="shared" si="148"/>
        <v/>
      </c>
      <c r="X82" s="357" t="str">
        <f t="shared" si="149"/>
        <v/>
      </c>
      <c r="Y82" s="352" t="str">
        <f>IF('Marks Entry'!O84="","",'Marks Entry'!O84)</f>
        <v/>
      </c>
      <c r="Z82" s="352" t="str">
        <f>IF('Marks Entry'!P84="","",'Marks Entry'!P84)</f>
        <v/>
      </c>
      <c r="AA82" s="352" t="str">
        <f>IF('Marks Entry'!Q84="","",'Marks Entry'!Q84)</f>
        <v/>
      </c>
      <c r="AB82" s="353" t="str">
        <f t="shared" si="150"/>
        <v/>
      </c>
      <c r="AC82" s="374" t="str">
        <f t="shared" si="151"/>
        <v/>
      </c>
      <c r="AD82" s="352" t="str">
        <f>IF('Marks Entry'!R84="","",'Marks Entry'!R84)</f>
        <v/>
      </c>
      <c r="AE82" s="374" t="str">
        <f t="shared" si="152"/>
        <v/>
      </c>
      <c r="AF82" s="371" t="str">
        <f>IF(AND($B82="NSO",$E82=""),"",IF(AND('Marks Entry'!S84="AB"),"AB",IF(AND('Marks Entry'!S84="ML"),"RE",IF('Marks Entry'!S84="","",ROUNDUP('Marks Entry'!S84*30/100,0)))))</f>
        <v/>
      </c>
      <c r="AG82" s="375" t="str">
        <f t="shared" si="153"/>
        <v/>
      </c>
      <c r="AH82" s="357">
        <f t="shared" si="154"/>
        <v>0</v>
      </c>
      <c r="AI82" s="357">
        <f t="shared" si="155"/>
        <v>0</v>
      </c>
      <c r="AJ82" s="358" t="str">
        <f t="shared" si="156"/>
        <v/>
      </c>
      <c r="AK82" s="357" t="str">
        <f t="shared" si="157"/>
        <v/>
      </c>
      <c r="AL82" s="357" t="str">
        <f t="shared" si="158"/>
        <v/>
      </c>
      <c r="AM82" s="357" t="str">
        <f t="shared" si="159"/>
        <v/>
      </c>
      <c r="AN82" s="359" t="str">
        <f>IF('Marks Entry'!T84="","",'Marks Entry'!T84)</f>
        <v/>
      </c>
      <c r="AO82" s="352" t="str">
        <f>IF('Marks Entry'!V84="","",'Marks Entry'!V84)</f>
        <v/>
      </c>
      <c r="AP82" s="352" t="str">
        <f>IF('Marks Entry'!W84="","",'Marks Entry'!W84)</f>
        <v/>
      </c>
      <c r="AQ82" s="352" t="str">
        <f>IF('Marks Entry'!X84="","",'Marks Entry'!X84)</f>
        <v/>
      </c>
      <c r="AR82" s="353" t="str">
        <f t="shared" si="160"/>
        <v/>
      </c>
      <c r="AS82" s="374" t="str">
        <f t="shared" si="161"/>
        <v/>
      </c>
      <c r="AT82" s="352" t="str">
        <f>IF('Marks Entry'!Y84="","",'Marks Entry'!Y84)</f>
        <v/>
      </c>
      <c r="AU82" s="352" t="str">
        <f>IF('Marks Entry'!Z84="","",'Marks Entry'!Z84)</f>
        <v/>
      </c>
      <c r="AV82" s="352" t="str">
        <f t="shared" si="162"/>
        <v/>
      </c>
      <c r="AW82" s="374" t="str">
        <f t="shared" si="163"/>
        <v/>
      </c>
      <c r="AX82" s="371" t="str">
        <f>IF(AND($B82="NSO",$E82=""),"",IF(AND('Marks Entry'!AA84="AB",'Marks Entry'!AB84="AB"),"AB",IF(AND('Marks Entry'!AA84="ML",'Marks Entry'!AB84="ML"),"RE",IF('Marks Entry'!AA84="","",ROUNDUP(('Marks Entry'!AA84+'Marks Entry'!AB84)*30/100,0)))))</f>
        <v/>
      </c>
      <c r="AY82" s="375" t="str">
        <f t="shared" si="164"/>
        <v/>
      </c>
      <c r="AZ82" s="357">
        <f t="shared" si="165"/>
        <v>0</v>
      </c>
      <c r="BA82" s="357">
        <f t="shared" si="166"/>
        <v>0</v>
      </c>
      <c r="BB82" s="358" t="str">
        <f t="shared" si="167"/>
        <v/>
      </c>
      <c r="BC82" s="357" t="str">
        <f t="shared" si="168"/>
        <v/>
      </c>
      <c r="BD82" s="357" t="str">
        <f t="shared" si="169"/>
        <v/>
      </c>
      <c r="BE82" s="357" t="str">
        <f t="shared" si="170"/>
        <v/>
      </c>
      <c r="BF82" s="359" t="str">
        <f>IF('Marks Entry'!AC84="","",'Marks Entry'!AC84)</f>
        <v/>
      </c>
      <c r="BG82" s="352" t="str">
        <f>IF('Marks Entry'!AE84="","",'Marks Entry'!AE84)</f>
        <v/>
      </c>
      <c r="BH82" s="352" t="str">
        <f>IF('Marks Entry'!AF84="","",'Marks Entry'!AF84)</f>
        <v/>
      </c>
      <c r="BI82" s="352" t="str">
        <f>IF('Marks Entry'!AG84="","",'Marks Entry'!AG84)</f>
        <v/>
      </c>
      <c r="BJ82" s="353" t="str">
        <f t="shared" si="171"/>
        <v/>
      </c>
      <c r="BK82" s="374" t="str">
        <f t="shared" si="172"/>
        <v/>
      </c>
      <c r="BL82" s="352" t="str">
        <f>IF('Marks Entry'!AH84="","",'Marks Entry'!AH84)</f>
        <v/>
      </c>
      <c r="BM82" s="352" t="str">
        <f>IF('Marks Entry'!AI84="","",'Marks Entry'!AI84)</f>
        <v/>
      </c>
      <c r="BN82" s="352" t="str">
        <f t="shared" si="173"/>
        <v/>
      </c>
      <c r="BO82" s="374" t="str">
        <f t="shared" si="174"/>
        <v/>
      </c>
      <c r="BP82" s="371" t="str">
        <f>IF(AND($B82="NSO",$E82=""),"",IF(AND('Marks Entry'!AJ84="AB",'Marks Entry'!AK84="AB"),"AB",IF(AND('Marks Entry'!AJ84="ML",'Marks Entry'!AK84="ML"),"RE",IF('Marks Entry'!AJ84="","",ROUNDUP(('Marks Entry'!AJ84+'Marks Entry'!AK84)*30/100,0)))))</f>
        <v/>
      </c>
      <c r="BQ82" s="375" t="str">
        <f t="shared" si="175"/>
        <v/>
      </c>
      <c r="BR82" s="357">
        <f t="shared" si="176"/>
        <v>0</v>
      </c>
      <c r="BS82" s="357">
        <f t="shared" si="177"/>
        <v>0</v>
      </c>
      <c r="BT82" s="358" t="str">
        <f t="shared" si="178"/>
        <v/>
      </c>
      <c r="BU82" s="357" t="str">
        <f t="shared" si="179"/>
        <v/>
      </c>
      <c r="BV82" s="357" t="str">
        <f t="shared" si="180"/>
        <v/>
      </c>
      <c r="BW82" s="357" t="str">
        <f t="shared" si="181"/>
        <v/>
      </c>
      <c r="BX82" s="359" t="str">
        <f>IF('Marks Entry'!AL84="","",'Marks Entry'!AL84)</f>
        <v/>
      </c>
      <c r="BY82" s="352" t="str">
        <f>IF('Marks Entry'!AN84="","",'Marks Entry'!AN84)</f>
        <v/>
      </c>
      <c r="BZ82" s="352" t="str">
        <f>IF('Marks Entry'!AO84="","",'Marks Entry'!AO84)</f>
        <v/>
      </c>
      <c r="CA82" s="352" t="str">
        <f>IF('Marks Entry'!AP84="","",'Marks Entry'!AP84)</f>
        <v/>
      </c>
      <c r="CB82" s="353" t="str">
        <f t="shared" si="182"/>
        <v/>
      </c>
      <c r="CC82" s="374" t="str">
        <f t="shared" si="183"/>
        <v/>
      </c>
      <c r="CD82" s="352" t="str">
        <f>IF('Marks Entry'!AQ84="","",'Marks Entry'!AQ84)</f>
        <v/>
      </c>
      <c r="CE82" s="352" t="str">
        <f>IF('Marks Entry'!AR84="","",'Marks Entry'!AR84)</f>
        <v/>
      </c>
      <c r="CF82" s="352" t="str">
        <f t="shared" si="184"/>
        <v/>
      </c>
      <c r="CG82" s="374" t="str">
        <f t="shared" si="185"/>
        <v/>
      </c>
      <c r="CH82" s="371" t="str">
        <f>IF(AND($B82="NSO",$E82=""),"",IF(AND('Marks Entry'!AS84="AB",'Marks Entry'!AT84="AB"),"AB",IF(AND('Marks Entry'!AS84="ML",'Marks Entry'!AT84="ML"),"RE",IF('Marks Entry'!AS84="","",ROUNDUP(('Marks Entry'!AS84+'Marks Entry'!AT84)*30/100,0)))))</f>
        <v/>
      </c>
      <c r="CI82" s="375" t="str">
        <f t="shared" si="186"/>
        <v/>
      </c>
      <c r="CJ82" s="357">
        <f t="shared" si="187"/>
        <v>0</v>
      </c>
      <c r="CK82" s="357">
        <f t="shared" si="188"/>
        <v>0</v>
      </c>
      <c r="CL82" s="358" t="str">
        <f t="shared" si="189"/>
        <v/>
      </c>
      <c r="CM82" s="357" t="str">
        <f t="shared" si="190"/>
        <v/>
      </c>
      <c r="CN82" s="357" t="str">
        <f t="shared" si="191"/>
        <v/>
      </c>
      <c r="CO82" s="357" t="str">
        <f t="shared" si="192"/>
        <v/>
      </c>
      <c r="CP82" s="359" t="str">
        <f>IF('Marks Entry'!AU84="","",'Marks Entry'!AU84)</f>
        <v/>
      </c>
      <c r="CQ82" s="352" t="str">
        <f>IF('Marks Entry'!AW84="","",'Marks Entry'!AW84)</f>
        <v/>
      </c>
      <c r="CR82" s="352" t="str">
        <f>IF('Marks Entry'!AX84="","",'Marks Entry'!AX84)</f>
        <v/>
      </c>
      <c r="CS82" s="352" t="str">
        <f>IF('Marks Entry'!AY84="","",'Marks Entry'!AY84)</f>
        <v/>
      </c>
      <c r="CT82" s="353" t="str">
        <f t="shared" si="193"/>
        <v/>
      </c>
      <c r="CU82" s="374" t="str">
        <f t="shared" si="194"/>
        <v/>
      </c>
      <c r="CV82" s="352" t="str">
        <f>IF('Marks Entry'!AZ84="","",'Marks Entry'!AZ84)</f>
        <v/>
      </c>
      <c r="CW82" s="352" t="str">
        <f>IF('Marks Entry'!BA84="","",'Marks Entry'!BA84)</f>
        <v/>
      </c>
      <c r="CX82" s="352" t="str">
        <f t="shared" si="195"/>
        <v/>
      </c>
      <c r="CY82" s="374" t="str">
        <f t="shared" si="196"/>
        <v/>
      </c>
      <c r="CZ82" s="371" t="str">
        <f>IF(AND($B82="NSO",$E82=""),"",IF(AND('Marks Entry'!BB84="AB",'Marks Entry'!BC84="AB"),"AB",IF(AND('Marks Entry'!BB84="ML",'Marks Entry'!BC84="ML"),"RE",IF('Marks Entry'!BB84="","",ROUNDUP(('Marks Entry'!BB84+'Marks Entry'!BC84)*30/100,0)))))</f>
        <v/>
      </c>
      <c r="DA82" s="375" t="str">
        <f t="shared" si="197"/>
        <v/>
      </c>
      <c r="DB82" s="357">
        <f t="shared" si="198"/>
        <v>0</v>
      </c>
      <c r="DC82" s="357">
        <f t="shared" si="199"/>
        <v>0</v>
      </c>
      <c r="DD82" s="358" t="str">
        <f t="shared" si="200"/>
        <v/>
      </c>
      <c r="DE82" s="357" t="str">
        <f t="shared" si="201"/>
        <v/>
      </c>
      <c r="DF82" s="357" t="str">
        <f t="shared" si="202"/>
        <v/>
      </c>
      <c r="DG82" s="357" t="str">
        <f t="shared" si="203"/>
        <v/>
      </c>
      <c r="DH82" s="357">
        <f t="shared" si="204"/>
        <v>0</v>
      </c>
      <c r="DI82" s="376" t="str">
        <f t="shared" si="205"/>
        <v/>
      </c>
      <c r="DJ82" s="376" t="str">
        <f t="shared" si="206"/>
        <v/>
      </c>
      <c r="DK82" s="376" t="str">
        <f t="shared" si="207"/>
        <v/>
      </c>
      <c r="DL82" s="376" t="str">
        <f t="shared" si="208"/>
        <v/>
      </c>
      <c r="DM82" s="376" t="str">
        <f t="shared" si="209"/>
        <v/>
      </c>
      <c r="DN82" s="376" t="str">
        <f t="shared" si="210"/>
        <v/>
      </c>
      <c r="DO82" s="361">
        <f t="shared" si="211"/>
        <v>0</v>
      </c>
      <c r="DP82" s="361">
        <f t="shared" si="212"/>
        <v>0</v>
      </c>
      <c r="DQ82" s="361">
        <f t="shared" si="213"/>
        <v>0</v>
      </c>
      <c r="DR82" s="361">
        <f t="shared" si="214"/>
        <v>0</v>
      </c>
      <c r="DS82" s="361">
        <f t="shared" si="215"/>
        <v>0</v>
      </c>
      <c r="DT82" s="377" t="str">
        <f t="shared" si="216"/>
        <v/>
      </c>
      <c r="DU82" s="480" t="str">
        <f>IF('Marks Entry'!BD84="","",'Marks Entry'!BD84)</f>
        <v/>
      </c>
      <c r="DV82" s="480" t="str">
        <f>IF('Marks Entry'!BE84="","",'Marks Entry'!BE84)</f>
        <v/>
      </c>
      <c r="DW82" s="480" t="str">
        <f>IF('Marks Entry'!BF84="","",'Marks Entry'!BF84)</f>
        <v/>
      </c>
      <c r="DX82" s="378" t="str">
        <f t="shared" si="217"/>
        <v/>
      </c>
      <c r="DY82" s="352" t="str">
        <f t="shared" si="218"/>
        <v/>
      </c>
      <c r="DZ82" s="379" t="str">
        <f t="shared" si="219"/>
        <v/>
      </c>
      <c r="EA82" s="352" t="str">
        <f t="shared" si="220"/>
        <v/>
      </c>
      <c r="EB82" s="379" t="str">
        <f t="shared" si="221"/>
        <v/>
      </c>
      <c r="EC82" s="352" t="str">
        <f t="shared" si="222"/>
        <v/>
      </c>
      <c r="ED82" s="352" t="str">
        <f t="shared" si="223"/>
        <v/>
      </c>
      <c r="EE82" s="352" t="str">
        <f t="shared" si="224"/>
        <v/>
      </c>
      <c r="EF82" s="380" t="str">
        <f t="shared" si="225"/>
        <v/>
      </c>
      <c r="EG82" s="379" t="str">
        <f t="shared" si="226"/>
        <v/>
      </c>
      <c r="EH82" s="352" t="str">
        <f t="shared" si="227"/>
        <v/>
      </c>
      <c r="EI82" s="352" t="str">
        <f t="shared" si="228"/>
        <v/>
      </c>
      <c r="EJ82" s="352" t="str">
        <f t="shared" si="229"/>
        <v/>
      </c>
      <c r="EK82" s="352" t="str">
        <f t="shared" si="230"/>
        <v/>
      </c>
      <c r="EL82" s="379" t="str">
        <f t="shared" si="231"/>
        <v/>
      </c>
      <c r="EM82" s="352" t="str">
        <f t="shared" si="232"/>
        <v/>
      </c>
      <c r="EN82" s="352" t="str">
        <f t="shared" si="233"/>
        <v/>
      </c>
      <c r="EO82" s="352" t="str">
        <f t="shared" si="234"/>
        <v/>
      </c>
      <c r="EP82" s="352" t="str">
        <f t="shared" si="235"/>
        <v/>
      </c>
      <c r="EQ82" s="379" t="str">
        <f t="shared" si="236"/>
        <v/>
      </c>
      <c r="ER82" s="352" t="str">
        <f t="shared" si="237"/>
        <v/>
      </c>
      <c r="ES82" s="352" t="str">
        <f t="shared" si="238"/>
        <v/>
      </c>
      <c r="ET82" s="352" t="str">
        <f t="shared" si="239"/>
        <v/>
      </c>
      <c r="EU82" s="352" t="str">
        <f t="shared" si="240"/>
        <v/>
      </c>
      <c r="EV82" s="379" t="str">
        <f t="shared" si="241"/>
        <v/>
      </c>
      <c r="EW82" s="379" t="str">
        <f t="shared" si="242"/>
        <v/>
      </c>
      <c r="EX82" s="381" t="str">
        <f>IF('Student DATA Entry'!I79="","",'Student DATA Entry'!I79)</f>
        <v/>
      </c>
      <c r="EY82" s="382" t="str">
        <f>IF('Student DATA Entry'!J79="","",'Student DATA Entry'!J79)</f>
        <v/>
      </c>
      <c r="EZ82" s="368" t="str">
        <f t="shared" si="243"/>
        <v xml:space="preserve">      </v>
      </c>
      <c r="FA82" s="368" t="str">
        <f t="shared" si="244"/>
        <v xml:space="preserve">      </v>
      </c>
      <c r="FB82" s="368" t="str">
        <f t="shared" si="245"/>
        <v xml:space="preserve">      </v>
      </c>
      <c r="FC82" s="368" t="str">
        <f t="shared" si="246"/>
        <v xml:space="preserve">              </v>
      </c>
      <c r="FD82" s="368" t="str">
        <f t="shared" si="247"/>
        <v xml:space="preserve"> </v>
      </c>
      <c r="FE82" s="479" t="str">
        <f t="shared" si="248"/>
        <v/>
      </c>
      <c r="FF82" s="384" t="str">
        <f t="shared" si="249"/>
        <v/>
      </c>
      <c r="FG82" s="481" t="str">
        <f t="shared" si="250"/>
        <v/>
      </c>
      <c r="FH82" s="386" t="str">
        <f t="shared" si="251"/>
        <v/>
      </c>
      <c r="FI82" s="364" t="str">
        <f t="shared" si="252"/>
        <v/>
      </c>
    </row>
    <row r="83" spans="1:165" s="140" customFormat="1" ht="15.6" customHeight="1">
      <c r="A83" s="369">
        <v>78</v>
      </c>
      <c r="B83" s="370" t="str">
        <f>IF('Marks Entry'!B85="","",VALUE('Marks Entry'!B85))</f>
        <v/>
      </c>
      <c r="C83" s="371" t="str">
        <f>IF('Marks Entry'!C85="","",'Marks Entry'!C85)</f>
        <v/>
      </c>
      <c r="D83" s="372" t="str">
        <f>IF('Marks Entry'!D85="","",'Marks Entry'!D85)</f>
        <v/>
      </c>
      <c r="E83" s="373" t="str">
        <f>IF('Marks Entry'!E85="","",'Marks Entry'!E85)</f>
        <v/>
      </c>
      <c r="F83" s="373" t="str">
        <f>IF('Marks Entry'!F85="","",'Marks Entry'!F85)</f>
        <v/>
      </c>
      <c r="G83" s="373" t="str">
        <f>IF('Marks Entry'!G85="","",'Marks Entry'!G85)</f>
        <v/>
      </c>
      <c r="H83" s="352" t="str">
        <f>IF('Marks Entry'!H85="","",'Marks Entry'!H85)</f>
        <v/>
      </c>
      <c r="I83" s="352" t="str">
        <f>IF('Marks Entry'!I85="","",'Marks Entry'!I85)</f>
        <v/>
      </c>
      <c r="J83" s="352" t="str">
        <f>IF('Marks Entry'!J85="","",'Marks Entry'!J85)</f>
        <v/>
      </c>
      <c r="K83" s="352" t="str">
        <f>IF('Marks Entry'!K85="","",'Marks Entry'!K85)</f>
        <v/>
      </c>
      <c r="L83" s="352" t="str">
        <f>IF('Marks Entry'!L85="","",'Marks Entry'!L85)</f>
        <v/>
      </c>
      <c r="M83" s="353" t="str">
        <f t="shared" si="140"/>
        <v/>
      </c>
      <c r="N83" s="374" t="str">
        <f t="shared" si="141"/>
        <v/>
      </c>
      <c r="O83" s="352" t="str">
        <f>IF('Marks Entry'!M85="","",'Marks Entry'!M85)</f>
        <v/>
      </c>
      <c r="P83" s="374" t="str">
        <f t="shared" si="142"/>
        <v/>
      </c>
      <c r="Q83" s="371" t="str">
        <f>IF(AND($B83="NSO",$E83="",O83=""),"",IF(AND('Marks Entry'!N85="AB"),"AB",IF(AND('Marks Entry'!N85="ML"),"RE",IF('Marks Entry'!N85="","",ROUNDUP('Marks Entry'!N85*30/100,0)))))</f>
        <v/>
      </c>
      <c r="R83" s="375" t="str">
        <f t="shared" si="143"/>
        <v/>
      </c>
      <c r="S83" s="357">
        <f t="shared" si="144"/>
        <v>0</v>
      </c>
      <c r="T83" s="357">
        <f t="shared" si="145"/>
        <v>0</v>
      </c>
      <c r="U83" s="358" t="str">
        <f t="shared" si="146"/>
        <v/>
      </c>
      <c r="V83" s="357" t="str">
        <f t="shared" si="147"/>
        <v/>
      </c>
      <c r="W83" s="357" t="str">
        <f t="shared" si="148"/>
        <v/>
      </c>
      <c r="X83" s="357" t="str">
        <f t="shared" si="149"/>
        <v/>
      </c>
      <c r="Y83" s="352" t="str">
        <f>IF('Marks Entry'!O85="","",'Marks Entry'!O85)</f>
        <v/>
      </c>
      <c r="Z83" s="352" t="str">
        <f>IF('Marks Entry'!P85="","",'Marks Entry'!P85)</f>
        <v/>
      </c>
      <c r="AA83" s="352" t="str">
        <f>IF('Marks Entry'!Q85="","",'Marks Entry'!Q85)</f>
        <v/>
      </c>
      <c r="AB83" s="353" t="str">
        <f t="shared" si="150"/>
        <v/>
      </c>
      <c r="AC83" s="374" t="str">
        <f t="shared" si="151"/>
        <v/>
      </c>
      <c r="AD83" s="352" t="str">
        <f>IF('Marks Entry'!R85="","",'Marks Entry'!R85)</f>
        <v/>
      </c>
      <c r="AE83" s="374" t="str">
        <f t="shared" si="152"/>
        <v/>
      </c>
      <c r="AF83" s="371" t="str">
        <f>IF(AND($B83="NSO",$E83=""),"",IF(AND('Marks Entry'!S85="AB"),"AB",IF(AND('Marks Entry'!S85="ML"),"RE",IF('Marks Entry'!S85="","",ROUNDUP('Marks Entry'!S85*30/100,0)))))</f>
        <v/>
      </c>
      <c r="AG83" s="375" t="str">
        <f t="shared" si="153"/>
        <v/>
      </c>
      <c r="AH83" s="357">
        <f t="shared" si="154"/>
        <v>0</v>
      </c>
      <c r="AI83" s="357">
        <f t="shared" si="155"/>
        <v>0</v>
      </c>
      <c r="AJ83" s="358" t="str">
        <f t="shared" si="156"/>
        <v/>
      </c>
      <c r="AK83" s="357" t="str">
        <f t="shared" si="157"/>
        <v/>
      </c>
      <c r="AL83" s="357" t="str">
        <f t="shared" si="158"/>
        <v/>
      </c>
      <c r="AM83" s="357" t="str">
        <f t="shared" si="159"/>
        <v/>
      </c>
      <c r="AN83" s="359" t="str">
        <f>IF('Marks Entry'!T85="","",'Marks Entry'!T85)</f>
        <v/>
      </c>
      <c r="AO83" s="352" t="str">
        <f>IF('Marks Entry'!V85="","",'Marks Entry'!V85)</f>
        <v/>
      </c>
      <c r="AP83" s="352" t="str">
        <f>IF('Marks Entry'!W85="","",'Marks Entry'!W85)</f>
        <v/>
      </c>
      <c r="AQ83" s="352" t="str">
        <f>IF('Marks Entry'!X85="","",'Marks Entry'!X85)</f>
        <v/>
      </c>
      <c r="AR83" s="353" t="str">
        <f t="shared" si="160"/>
        <v/>
      </c>
      <c r="AS83" s="374" t="str">
        <f t="shared" si="161"/>
        <v/>
      </c>
      <c r="AT83" s="352" t="str">
        <f>IF('Marks Entry'!Y85="","",'Marks Entry'!Y85)</f>
        <v/>
      </c>
      <c r="AU83" s="352" t="str">
        <f>IF('Marks Entry'!Z85="","",'Marks Entry'!Z85)</f>
        <v/>
      </c>
      <c r="AV83" s="352" t="str">
        <f t="shared" si="162"/>
        <v/>
      </c>
      <c r="AW83" s="374" t="str">
        <f t="shared" si="163"/>
        <v/>
      </c>
      <c r="AX83" s="371" t="str">
        <f>IF(AND($B83="NSO",$E83=""),"",IF(AND('Marks Entry'!AA85="AB",'Marks Entry'!AB85="AB"),"AB",IF(AND('Marks Entry'!AA85="ML",'Marks Entry'!AB85="ML"),"RE",IF('Marks Entry'!AA85="","",ROUNDUP(('Marks Entry'!AA85+'Marks Entry'!AB85)*30/100,0)))))</f>
        <v/>
      </c>
      <c r="AY83" s="375" t="str">
        <f t="shared" si="164"/>
        <v/>
      </c>
      <c r="AZ83" s="357">
        <f t="shared" si="165"/>
        <v>0</v>
      </c>
      <c r="BA83" s="357">
        <f t="shared" si="166"/>
        <v>0</v>
      </c>
      <c r="BB83" s="358" t="str">
        <f t="shared" si="167"/>
        <v/>
      </c>
      <c r="BC83" s="357" t="str">
        <f t="shared" si="168"/>
        <v/>
      </c>
      <c r="BD83" s="357" t="str">
        <f t="shared" si="169"/>
        <v/>
      </c>
      <c r="BE83" s="357" t="str">
        <f t="shared" si="170"/>
        <v/>
      </c>
      <c r="BF83" s="359" t="str">
        <f>IF('Marks Entry'!AC85="","",'Marks Entry'!AC85)</f>
        <v/>
      </c>
      <c r="BG83" s="352" t="str">
        <f>IF('Marks Entry'!AE85="","",'Marks Entry'!AE85)</f>
        <v/>
      </c>
      <c r="BH83" s="352" t="str">
        <f>IF('Marks Entry'!AF85="","",'Marks Entry'!AF85)</f>
        <v/>
      </c>
      <c r="BI83" s="352" t="str">
        <f>IF('Marks Entry'!AG85="","",'Marks Entry'!AG85)</f>
        <v/>
      </c>
      <c r="BJ83" s="353" t="str">
        <f t="shared" si="171"/>
        <v/>
      </c>
      <c r="BK83" s="374" t="str">
        <f t="shared" si="172"/>
        <v/>
      </c>
      <c r="BL83" s="352" t="str">
        <f>IF('Marks Entry'!AH85="","",'Marks Entry'!AH85)</f>
        <v/>
      </c>
      <c r="BM83" s="352" t="str">
        <f>IF('Marks Entry'!AI85="","",'Marks Entry'!AI85)</f>
        <v/>
      </c>
      <c r="BN83" s="352" t="str">
        <f t="shared" si="173"/>
        <v/>
      </c>
      <c r="BO83" s="374" t="str">
        <f t="shared" si="174"/>
        <v/>
      </c>
      <c r="BP83" s="371" t="str">
        <f>IF(AND($B83="NSO",$E83=""),"",IF(AND('Marks Entry'!AJ85="AB",'Marks Entry'!AK85="AB"),"AB",IF(AND('Marks Entry'!AJ85="ML",'Marks Entry'!AK85="ML"),"RE",IF('Marks Entry'!AJ85="","",ROUNDUP(('Marks Entry'!AJ85+'Marks Entry'!AK85)*30/100,0)))))</f>
        <v/>
      </c>
      <c r="BQ83" s="375" t="str">
        <f t="shared" si="175"/>
        <v/>
      </c>
      <c r="BR83" s="357">
        <f t="shared" si="176"/>
        <v>0</v>
      </c>
      <c r="BS83" s="357">
        <f t="shared" si="177"/>
        <v>0</v>
      </c>
      <c r="BT83" s="358" t="str">
        <f t="shared" si="178"/>
        <v/>
      </c>
      <c r="BU83" s="357" t="str">
        <f t="shared" si="179"/>
        <v/>
      </c>
      <c r="BV83" s="357" t="str">
        <f t="shared" si="180"/>
        <v/>
      </c>
      <c r="BW83" s="357" t="str">
        <f t="shared" si="181"/>
        <v/>
      </c>
      <c r="BX83" s="359" t="str">
        <f>IF('Marks Entry'!AL85="","",'Marks Entry'!AL85)</f>
        <v/>
      </c>
      <c r="BY83" s="352" t="str">
        <f>IF('Marks Entry'!AN85="","",'Marks Entry'!AN85)</f>
        <v/>
      </c>
      <c r="BZ83" s="352" t="str">
        <f>IF('Marks Entry'!AO85="","",'Marks Entry'!AO85)</f>
        <v/>
      </c>
      <c r="CA83" s="352" t="str">
        <f>IF('Marks Entry'!AP85="","",'Marks Entry'!AP85)</f>
        <v/>
      </c>
      <c r="CB83" s="353" t="str">
        <f t="shared" si="182"/>
        <v/>
      </c>
      <c r="CC83" s="374" t="str">
        <f t="shared" si="183"/>
        <v/>
      </c>
      <c r="CD83" s="352" t="str">
        <f>IF('Marks Entry'!AQ85="","",'Marks Entry'!AQ85)</f>
        <v/>
      </c>
      <c r="CE83" s="352" t="str">
        <f>IF('Marks Entry'!AR85="","",'Marks Entry'!AR85)</f>
        <v/>
      </c>
      <c r="CF83" s="352" t="str">
        <f t="shared" si="184"/>
        <v/>
      </c>
      <c r="CG83" s="374" t="str">
        <f t="shared" si="185"/>
        <v/>
      </c>
      <c r="CH83" s="371" t="str">
        <f>IF(AND($B83="NSO",$E83=""),"",IF(AND('Marks Entry'!AS85="AB",'Marks Entry'!AT85="AB"),"AB",IF(AND('Marks Entry'!AS85="ML",'Marks Entry'!AT85="ML"),"RE",IF('Marks Entry'!AS85="","",ROUNDUP(('Marks Entry'!AS85+'Marks Entry'!AT85)*30/100,0)))))</f>
        <v/>
      </c>
      <c r="CI83" s="375" t="str">
        <f t="shared" si="186"/>
        <v/>
      </c>
      <c r="CJ83" s="357">
        <f t="shared" si="187"/>
        <v>0</v>
      </c>
      <c r="CK83" s="357">
        <f t="shared" si="188"/>
        <v>0</v>
      </c>
      <c r="CL83" s="358" t="str">
        <f t="shared" si="189"/>
        <v/>
      </c>
      <c r="CM83" s="357" t="str">
        <f t="shared" si="190"/>
        <v/>
      </c>
      <c r="CN83" s="357" t="str">
        <f t="shared" si="191"/>
        <v/>
      </c>
      <c r="CO83" s="357" t="str">
        <f t="shared" si="192"/>
        <v/>
      </c>
      <c r="CP83" s="359" t="str">
        <f>IF('Marks Entry'!AU85="","",'Marks Entry'!AU85)</f>
        <v/>
      </c>
      <c r="CQ83" s="352" t="str">
        <f>IF('Marks Entry'!AW85="","",'Marks Entry'!AW85)</f>
        <v/>
      </c>
      <c r="CR83" s="352" t="str">
        <f>IF('Marks Entry'!AX85="","",'Marks Entry'!AX85)</f>
        <v/>
      </c>
      <c r="CS83" s="352" t="str">
        <f>IF('Marks Entry'!AY85="","",'Marks Entry'!AY85)</f>
        <v/>
      </c>
      <c r="CT83" s="353" t="str">
        <f t="shared" si="193"/>
        <v/>
      </c>
      <c r="CU83" s="374" t="str">
        <f t="shared" si="194"/>
        <v/>
      </c>
      <c r="CV83" s="352" t="str">
        <f>IF('Marks Entry'!AZ85="","",'Marks Entry'!AZ85)</f>
        <v/>
      </c>
      <c r="CW83" s="352" t="str">
        <f>IF('Marks Entry'!BA85="","",'Marks Entry'!BA85)</f>
        <v/>
      </c>
      <c r="CX83" s="352" t="str">
        <f t="shared" si="195"/>
        <v/>
      </c>
      <c r="CY83" s="374" t="str">
        <f t="shared" si="196"/>
        <v/>
      </c>
      <c r="CZ83" s="371" t="str">
        <f>IF(AND($B83="NSO",$E83=""),"",IF(AND('Marks Entry'!BB85="AB",'Marks Entry'!BC85="AB"),"AB",IF(AND('Marks Entry'!BB85="ML",'Marks Entry'!BC85="ML"),"RE",IF('Marks Entry'!BB85="","",ROUNDUP(('Marks Entry'!BB85+'Marks Entry'!BC85)*30/100,0)))))</f>
        <v/>
      </c>
      <c r="DA83" s="375" t="str">
        <f t="shared" si="197"/>
        <v/>
      </c>
      <c r="DB83" s="357">
        <f t="shared" si="198"/>
        <v>0</v>
      </c>
      <c r="DC83" s="357">
        <f t="shared" si="199"/>
        <v>0</v>
      </c>
      <c r="DD83" s="358" t="str">
        <f t="shared" si="200"/>
        <v/>
      </c>
      <c r="DE83" s="357" t="str">
        <f t="shared" si="201"/>
        <v/>
      </c>
      <c r="DF83" s="357" t="str">
        <f t="shared" si="202"/>
        <v/>
      </c>
      <c r="DG83" s="357" t="str">
        <f t="shared" si="203"/>
        <v/>
      </c>
      <c r="DH83" s="357">
        <f t="shared" si="204"/>
        <v>0</v>
      </c>
      <c r="DI83" s="376" t="str">
        <f t="shared" si="205"/>
        <v/>
      </c>
      <c r="DJ83" s="376" t="str">
        <f t="shared" si="206"/>
        <v/>
      </c>
      <c r="DK83" s="376" t="str">
        <f t="shared" si="207"/>
        <v/>
      </c>
      <c r="DL83" s="376" t="str">
        <f t="shared" si="208"/>
        <v/>
      </c>
      <c r="DM83" s="376" t="str">
        <f t="shared" si="209"/>
        <v/>
      </c>
      <c r="DN83" s="376" t="str">
        <f t="shared" si="210"/>
        <v/>
      </c>
      <c r="DO83" s="361">
        <f t="shared" si="211"/>
        <v>0</v>
      </c>
      <c r="DP83" s="361">
        <f t="shared" si="212"/>
        <v>0</v>
      </c>
      <c r="DQ83" s="361">
        <f t="shared" si="213"/>
        <v>0</v>
      </c>
      <c r="DR83" s="361">
        <f t="shared" si="214"/>
        <v>0</v>
      </c>
      <c r="DS83" s="361">
        <f t="shared" si="215"/>
        <v>0</v>
      </c>
      <c r="DT83" s="377" t="str">
        <f t="shared" si="216"/>
        <v/>
      </c>
      <c r="DU83" s="480" t="str">
        <f>IF('Marks Entry'!BD85="","",'Marks Entry'!BD85)</f>
        <v/>
      </c>
      <c r="DV83" s="480" t="str">
        <f>IF('Marks Entry'!BE85="","",'Marks Entry'!BE85)</f>
        <v/>
      </c>
      <c r="DW83" s="480" t="str">
        <f>IF('Marks Entry'!BF85="","",'Marks Entry'!BF85)</f>
        <v/>
      </c>
      <c r="DX83" s="378" t="str">
        <f t="shared" si="217"/>
        <v/>
      </c>
      <c r="DY83" s="352" t="str">
        <f t="shared" si="218"/>
        <v/>
      </c>
      <c r="DZ83" s="379" t="str">
        <f t="shared" si="219"/>
        <v/>
      </c>
      <c r="EA83" s="352" t="str">
        <f t="shared" si="220"/>
        <v/>
      </c>
      <c r="EB83" s="379" t="str">
        <f t="shared" si="221"/>
        <v/>
      </c>
      <c r="EC83" s="352" t="str">
        <f t="shared" si="222"/>
        <v/>
      </c>
      <c r="ED83" s="352" t="str">
        <f t="shared" si="223"/>
        <v/>
      </c>
      <c r="EE83" s="352" t="str">
        <f t="shared" si="224"/>
        <v/>
      </c>
      <c r="EF83" s="380" t="str">
        <f t="shared" si="225"/>
        <v/>
      </c>
      <c r="EG83" s="379" t="str">
        <f t="shared" si="226"/>
        <v/>
      </c>
      <c r="EH83" s="352" t="str">
        <f t="shared" si="227"/>
        <v/>
      </c>
      <c r="EI83" s="352" t="str">
        <f t="shared" si="228"/>
        <v/>
      </c>
      <c r="EJ83" s="352" t="str">
        <f t="shared" si="229"/>
        <v/>
      </c>
      <c r="EK83" s="352" t="str">
        <f t="shared" si="230"/>
        <v/>
      </c>
      <c r="EL83" s="379" t="str">
        <f t="shared" si="231"/>
        <v/>
      </c>
      <c r="EM83" s="352" t="str">
        <f t="shared" si="232"/>
        <v/>
      </c>
      <c r="EN83" s="352" t="str">
        <f t="shared" si="233"/>
        <v/>
      </c>
      <c r="EO83" s="352" t="str">
        <f t="shared" si="234"/>
        <v/>
      </c>
      <c r="EP83" s="352" t="str">
        <f t="shared" si="235"/>
        <v/>
      </c>
      <c r="EQ83" s="379" t="str">
        <f t="shared" si="236"/>
        <v/>
      </c>
      <c r="ER83" s="352" t="str">
        <f t="shared" si="237"/>
        <v/>
      </c>
      <c r="ES83" s="352" t="str">
        <f t="shared" si="238"/>
        <v/>
      </c>
      <c r="ET83" s="352" t="str">
        <f t="shared" si="239"/>
        <v/>
      </c>
      <c r="EU83" s="352" t="str">
        <f t="shared" si="240"/>
        <v/>
      </c>
      <c r="EV83" s="379" t="str">
        <f t="shared" si="241"/>
        <v/>
      </c>
      <c r="EW83" s="379" t="str">
        <f t="shared" si="242"/>
        <v/>
      </c>
      <c r="EX83" s="381" t="str">
        <f>IF('Student DATA Entry'!I80="","",'Student DATA Entry'!I80)</f>
        <v/>
      </c>
      <c r="EY83" s="382" t="str">
        <f>IF('Student DATA Entry'!J80="","",'Student DATA Entry'!J80)</f>
        <v/>
      </c>
      <c r="EZ83" s="368" t="str">
        <f t="shared" si="243"/>
        <v xml:space="preserve">      </v>
      </c>
      <c r="FA83" s="368" t="str">
        <f t="shared" si="244"/>
        <v xml:space="preserve">      </v>
      </c>
      <c r="FB83" s="368" t="str">
        <f t="shared" si="245"/>
        <v xml:space="preserve">      </v>
      </c>
      <c r="FC83" s="368" t="str">
        <f t="shared" si="246"/>
        <v xml:space="preserve">              </v>
      </c>
      <c r="FD83" s="368" t="str">
        <f t="shared" si="247"/>
        <v xml:space="preserve"> </v>
      </c>
      <c r="FE83" s="479" t="str">
        <f t="shared" si="248"/>
        <v/>
      </c>
      <c r="FF83" s="384" t="str">
        <f t="shared" si="249"/>
        <v/>
      </c>
      <c r="FG83" s="481" t="str">
        <f t="shared" si="250"/>
        <v/>
      </c>
      <c r="FH83" s="386" t="str">
        <f t="shared" si="251"/>
        <v/>
      </c>
      <c r="FI83" s="364" t="str">
        <f t="shared" si="252"/>
        <v/>
      </c>
    </row>
    <row r="84" spans="1:165" s="140" customFormat="1" ht="15.6" customHeight="1">
      <c r="A84" s="369">
        <v>79</v>
      </c>
      <c r="B84" s="370" t="str">
        <f>IF('Marks Entry'!B86="","",VALUE('Marks Entry'!B86))</f>
        <v/>
      </c>
      <c r="C84" s="371" t="str">
        <f>IF('Marks Entry'!C86="","",'Marks Entry'!C86)</f>
        <v/>
      </c>
      <c r="D84" s="372" t="str">
        <f>IF('Marks Entry'!D86="","",'Marks Entry'!D86)</f>
        <v/>
      </c>
      <c r="E84" s="373" t="str">
        <f>IF('Marks Entry'!E86="","",'Marks Entry'!E86)</f>
        <v/>
      </c>
      <c r="F84" s="373" t="str">
        <f>IF('Marks Entry'!F86="","",'Marks Entry'!F86)</f>
        <v/>
      </c>
      <c r="G84" s="373" t="str">
        <f>IF('Marks Entry'!G86="","",'Marks Entry'!G86)</f>
        <v/>
      </c>
      <c r="H84" s="352" t="str">
        <f>IF('Marks Entry'!H86="","",'Marks Entry'!H86)</f>
        <v/>
      </c>
      <c r="I84" s="352" t="str">
        <f>IF('Marks Entry'!I86="","",'Marks Entry'!I86)</f>
        <v/>
      </c>
      <c r="J84" s="352" t="str">
        <f>IF('Marks Entry'!J86="","",'Marks Entry'!J86)</f>
        <v/>
      </c>
      <c r="K84" s="352" t="str">
        <f>IF('Marks Entry'!K86="","",'Marks Entry'!K86)</f>
        <v/>
      </c>
      <c r="L84" s="352" t="str">
        <f>IF('Marks Entry'!L86="","",'Marks Entry'!L86)</f>
        <v/>
      </c>
      <c r="M84" s="353" t="str">
        <f t="shared" si="140"/>
        <v/>
      </c>
      <c r="N84" s="374" t="str">
        <f t="shared" si="141"/>
        <v/>
      </c>
      <c r="O84" s="352" t="str">
        <f>IF('Marks Entry'!M86="","",'Marks Entry'!M86)</f>
        <v/>
      </c>
      <c r="P84" s="374" t="str">
        <f t="shared" si="142"/>
        <v/>
      </c>
      <c r="Q84" s="371" t="str">
        <f>IF(AND($B84="NSO",$E84="",O84=""),"",IF(AND('Marks Entry'!N86="AB"),"AB",IF(AND('Marks Entry'!N86="ML"),"RE",IF('Marks Entry'!N86="","",ROUNDUP('Marks Entry'!N86*30/100,0)))))</f>
        <v/>
      </c>
      <c r="R84" s="375" t="str">
        <f t="shared" si="143"/>
        <v/>
      </c>
      <c r="S84" s="357">
        <f t="shared" si="144"/>
        <v>0</v>
      </c>
      <c r="T84" s="357">
        <f t="shared" si="145"/>
        <v>0</v>
      </c>
      <c r="U84" s="358" t="str">
        <f t="shared" si="146"/>
        <v/>
      </c>
      <c r="V84" s="357" t="str">
        <f t="shared" si="147"/>
        <v/>
      </c>
      <c r="W84" s="357" t="str">
        <f t="shared" si="148"/>
        <v/>
      </c>
      <c r="X84" s="357" t="str">
        <f t="shared" si="149"/>
        <v/>
      </c>
      <c r="Y84" s="352" t="str">
        <f>IF('Marks Entry'!O86="","",'Marks Entry'!O86)</f>
        <v/>
      </c>
      <c r="Z84" s="352" t="str">
        <f>IF('Marks Entry'!P86="","",'Marks Entry'!P86)</f>
        <v/>
      </c>
      <c r="AA84" s="352" t="str">
        <f>IF('Marks Entry'!Q86="","",'Marks Entry'!Q86)</f>
        <v/>
      </c>
      <c r="AB84" s="353" t="str">
        <f t="shared" si="150"/>
        <v/>
      </c>
      <c r="AC84" s="374" t="str">
        <f t="shared" si="151"/>
        <v/>
      </c>
      <c r="AD84" s="352" t="str">
        <f>IF('Marks Entry'!R86="","",'Marks Entry'!R86)</f>
        <v/>
      </c>
      <c r="AE84" s="374" t="str">
        <f t="shared" si="152"/>
        <v/>
      </c>
      <c r="AF84" s="371" t="str">
        <f>IF(AND($B84="NSO",$E84=""),"",IF(AND('Marks Entry'!S86="AB"),"AB",IF(AND('Marks Entry'!S86="ML"),"RE",IF('Marks Entry'!S86="","",ROUNDUP('Marks Entry'!S86*30/100,0)))))</f>
        <v/>
      </c>
      <c r="AG84" s="375" t="str">
        <f t="shared" si="153"/>
        <v/>
      </c>
      <c r="AH84" s="357">
        <f t="shared" si="154"/>
        <v>0</v>
      </c>
      <c r="AI84" s="357">
        <f t="shared" si="155"/>
        <v>0</v>
      </c>
      <c r="AJ84" s="358" t="str">
        <f t="shared" si="156"/>
        <v/>
      </c>
      <c r="AK84" s="357" t="str">
        <f t="shared" si="157"/>
        <v/>
      </c>
      <c r="AL84" s="357" t="str">
        <f t="shared" si="158"/>
        <v/>
      </c>
      <c r="AM84" s="357" t="str">
        <f t="shared" si="159"/>
        <v/>
      </c>
      <c r="AN84" s="359" t="str">
        <f>IF('Marks Entry'!T86="","",'Marks Entry'!T86)</f>
        <v/>
      </c>
      <c r="AO84" s="352" t="str">
        <f>IF('Marks Entry'!V86="","",'Marks Entry'!V86)</f>
        <v/>
      </c>
      <c r="AP84" s="352" t="str">
        <f>IF('Marks Entry'!W86="","",'Marks Entry'!W86)</f>
        <v/>
      </c>
      <c r="AQ84" s="352" t="str">
        <f>IF('Marks Entry'!X86="","",'Marks Entry'!X86)</f>
        <v/>
      </c>
      <c r="AR84" s="353" t="str">
        <f t="shared" si="160"/>
        <v/>
      </c>
      <c r="AS84" s="374" t="str">
        <f t="shared" si="161"/>
        <v/>
      </c>
      <c r="AT84" s="352" t="str">
        <f>IF('Marks Entry'!Y86="","",'Marks Entry'!Y86)</f>
        <v/>
      </c>
      <c r="AU84" s="352" t="str">
        <f>IF('Marks Entry'!Z86="","",'Marks Entry'!Z86)</f>
        <v/>
      </c>
      <c r="AV84" s="352" t="str">
        <f t="shared" si="162"/>
        <v/>
      </c>
      <c r="AW84" s="374" t="str">
        <f t="shared" si="163"/>
        <v/>
      </c>
      <c r="AX84" s="371" t="str">
        <f>IF(AND($B84="NSO",$E84=""),"",IF(AND('Marks Entry'!AA86="AB",'Marks Entry'!AB86="AB"),"AB",IF(AND('Marks Entry'!AA86="ML",'Marks Entry'!AB86="ML"),"RE",IF('Marks Entry'!AA86="","",ROUNDUP(('Marks Entry'!AA86+'Marks Entry'!AB86)*30/100,0)))))</f>
        <v/>
      </c>
      <c r="AY84" s="375" t="str">
        <f t="shared" si="164"/>
        <v/>
      </c>
      <c r="AZ84" s="357">
        <f t="shared" si="165"/>
        <v>0</v>
      </c>
      <c r="BA84" s="357">
        <f t="shared" si="166"/>
        <v>0</v>
      </c>
      <c r="BB84" s="358" t="str">
        <f t="shared" si="167"/>
        <v/>
      </c>
      <c r="BC84" s="357" t="str">
        <f t="shared" si="168"/>
        <v/>
      </c>
      <c r="BD84" s="357" t="str">
        <f t="shared" si="169"/>
        <v/>
      </c>
      <c r="BE84" s="357" t="str">
        <f t="shared" si="170"/>
        <v/>
      </c>
      <c r="BF84" s="359" t="str">
        <f>IF('Marks Entry'!AC86="","",'Marks Entry'!AC86)</f>
        <v/>
      </c>
      <c r="BG84" s="352" t="str">
        <f>IF('Marks Entry'!AE86="","",'Marks Entry'!AE86)</f>
        <v/>
      </c>
      <c r="BH84" s="352" t="str">
        <f>IF('Marks Entry'!AF86="","",'Marks Entry'!AF86)</f>
        <v/>
      </c>
      <c r="BI84" s="352" t="str">
        <f>IF('Marks Entry'!AG86="","",'Marks Entry'!AG86)</f>
        <v/>
      </c>
      <c r="BJ84" s="353" t="str">
        <f t="shared" si="171"/>
        <v/>
      </c>
      <c r="BK84" s="374" t="str">
        <f t="shared" si="172"/>
        <v/>
      </c>
      <c r="BL84" s="352" t="str">
        <f>IF('Marks Entry'!AH86="","",'Marks Entry'!AH86)</f>
        <v/>
      </c>
      <c r="BM84" s="352" t="str">
        <f>IF('Marks Entry'!AI86="","",'Marks Entry'!AI86)</f>
        <v/>
      </c>
      <c r="BN84" s="352" t="str">
        <f t="shared" si="173"/>
        <v/>
      </c>
      <c r="BO84" s="374" t="str">
        <f t="shared" si="174"/>
        <v/>
      </c>
      <c r="BP84" s="371" t="str">
        <f>IF(AND($B84="NSO",$E84=""),"",IF(AND('Marks Entry'!AJ86="AB",'Marks Entry'!AK86="AB"),"AB",IF(AND('Marks Entry'!AJ86="ML",'Marks Entry'!AK86="ML"),"RE",IF('Marks Entry'!AJ86="","",ROUNDUP(('Marks Entry'!AJ86+'Marks Entry'!AK86)*30/100,0)))))</f>
        <v/>
      </c>
      <c r="BQ84" s="375" t="str">
        <f t="shared" si="175"/>
        <v/>
      </c>
      <c r="BR84" s="357">
        <f t="shared" si="176"/>
        <v>0</v>
      </c>
      <c r="BS84" s="357">
        <f t="shared" si="177"/>
        <v>0</v>
      </c>
      <c r="BT84" s="358" t="str">
        <f t="shared" si="178"/>
        <v/>
      </c>
      <c r="BU84" s="357" t="str">
        <f t="shared" si="179"/>
        <v/>
      </c>
      <c r="BV84" s="357" t="str">
        <f t="shared" si="180"/>
        <v/>
      </c>
      <c r="BW84" s="357" t="str">
        <f t="shared" si="181"/>
        <v/>
      </c>
      <c r="BX84" s="359" t="str">
        <f>IF('Marks Entry'!AL86="","",'Marks Entry'!AL86)</f>
        <v/>
      </c>
      <c r="BY84" s="352" t="str">
        <f>IF('Marks Entry'!AN86="","",'Marks Entry'!AN86)</f>
        <v/>
      </c>
      <c r="BZ84" s="352" t="str">
        <f>IF('Marks Entry'!AO86="","",'Marks Entry'!AO86)</f>
        <v/>
      </c>
      <c r="CA84" s="352" t="str">
        <f>IF('Marks Entry'!AP86="","",'Marks Entry'!AP86)</f>
        <v/>
      </c>
      <c r="CB84" s="353" t="str">
        <f t="shared" si="182"/>
        <v/>
      </c>
      <c r="CC84" s="374" t="str">
        <f t="shared" si="183"/>
        <v/>
      </c>
      <c r="CD84" s="352" t="str">
        <f>IF('Marks Entry'!AQ86="","",'Marks Entry'!AQ86)</f>
        <v/>
      </c>
      <c r="CE84" s="352" t="str">
        <f>IF('Marks Entry'!AR86="","",'Marks Entry'!AR86)</f>
        <v/>
      </c>
      <c r="CF84" s="352" t="str">
        <f t="shared" si="184"/>
        <v/>
      </c>
      <c r="CG84" s="374" t="str">
        <f t="shared" si="185"/>
        <v/>
      </c>
      <c r="CH84" s="371" t="str">
        <f>IF(AND($B84="NSO",$E84=""),"",IF(AND('Marks Entry'!AS86="AB",'Marks Entry'!AT86="AB"),"AB",IF(AND('Marks Entry'!AS86="ML",'Marks Entry'!AT86="ML"),"RE",IF('Marks Entry'!AS86="","",ROUNDUP(('Marks Entry'!AS86+'Marks Entry'!AT86)*30/100,0)))))</f>
        <v/>
      </c>
      <c r="CI84" s="375" t="str">
        <f t="shared" si="186"/>
        <v/>
      </c>
      <c r="CJ84" s="357">
        <f t="shared" si="187"/>
        <v>0</v>
      </c>
      <c r="CK84" s="357">
        <f t="shared" si="188"/>
        <v>0</v>
      </c>
      <c r="CL84" s="358" t="str">
        <f t="shared" si="189"/>
        <v/>
      </c>
      <c r="CM84" s="357" t="str">
        <f t="shared" si="190"/>
        <v/>
      </c>
      <c r="CN84" s="357" t="str">
        <f t="shared" si="191"/>
        <v/>
      </c>
      <c r="CO84" s="357" t="str">
        <f t="shared" si="192"/>
        <v/>
      </c>
      <c r="CP84" s="359" t="str">
        <f>IF('Marks Entry'!AU86="","",'Marks Entry'!AU86)</f>
        <v/>
      </c>
      <c r="CQ84" s="352" t="str">
        <f>IF('Marks Entry'!AW86="","",'Marks Entry'!AW86)</f>
        <v/>
      </c>
      <c r="CR84" s="352" t="str">
        <f>IF('Marks Entry'!AX86="","",'Marks Entry'!AX86)</f>
        <v/>
      </c>
      <c r="CS84" s="352" t="str">
        <f>IF('Marks Entry'!AY86="","",'Marks Entry'!AY86)</f>
        <v/>
      </c>
      <c r="CT84" s="353" t="str">
        <f t="shared" si="193"/>
        <v/>
      </c>
      <c r="CU84" s="374" t="str">
        <f t="shared" si="194"/>
        <v/>
      </c>
      <c r="CV84" s="352" t="str">
        <f>IF('Marks Entry'!AZ86="","",'Marks Entry'!AZ86)</f>
        <v/>
      </c>
      <c r="CW84" s="352" t="str">
        <f>IF('Marks Entry'!BA86="","",'Marks Entry'!BA86)</f>
        <v/>
      </c>
      <c r="CX84" s="352" t="str">
        <f t="shared" si="195"/>
        <v/>
      </c>
      <c r="CY84" s="374" t="str">
        <f t="shared" si="196"/>
        <v/>
      </c>
      <c r="CZ84" s="371" t="str">
        <f>IF(AND($B84="NSO",$E84=""),"",IF(AND('Marks Entry'!BB86="AB",'Marks Entry'!BC86="AB"),"AB",IF(AND('Marks Entry'!BB86="ML",'Marks Entry'!BC86="ML"),"RE",IF('Marks Entry'!BB86="","",ROUNDUP(('Marks Entry'!BB86+'Marks Entry'!BC86)*30/100,0)))))</f>
        <v/>
      </c>
      <c r="DA84" s="375" t="str">
        <f t="shared" si="197"/>
        <v/>
      </c>
      <c r="DB84" s="357">
        <f t="shared" si="198"/>
        <v>0</v>
      </c>
      <c r="DC84" s="357">
        <f t="shared" si="199"/>
        <v>0</v>
      </c>
      <c r="DD84" s="358" t="str">
        <f t="shared" si="200"/>
        <v/>
      </c>
      <c r="DE84" s="357" t="str">
        <f t="shared" si="201"/>
        <v/>
      </c>
      <c r="DF84" s="357" t="str">
        <f t="shared" si="202"/>
        <v/>
      </c>
      <c r="DG84" s="357" t="str">
        <f t="shared" si="203"/>
        <v/>
      </c>
      <c r="DH84" s="357">
        <f t="shared" si="204"/>
        <v>0</v>
      </c>
      <c r="DI84" s="376" t="str">
        <f t="shared" si="205"/>
        <v/>
      </c>
      <c r="DJ84" s="376" t="str">
        <f t="shared" si="206"/>
        <v/>
      </c>
      <c r="DK84" s="376" t="str">
        <f t="shared" si="207"/>
        <v/>
      </c>
      <c r="DL84" s="376" t="str">
        <f t="shared" si="208"/>
        <v/>
      </c>
      <c r="DM84" s="376" t="str">
        <f t="shared" si="209"/>
        <v/>
      </c>
      <c r="DN84" s="376" t="str">
        <f t="shared" si="210"/>
        <v/>
      </c>
      <c r="DO84" s="361">
        <f t="shared" si="211"/>
        <v>0</v>
      </c>
      <c r="DP84" s="361">
        <f t="shared" si="212"/>
        <v>0</v>
      </c>
      <c r="DQ84" s="361">
        <f t="shared" si="213"/>
        <v>0</v>
      </c>
      <c r="DR84" s="361">
        <f t="shared" si="214"/>
        <v>0</v>
      </c>
      <c r="DS84" s="361">
        <f t="shared" si="215"/>
        <v>0</v>
      </c>
      <c r="DT84" s="377" t="str">
        <f t="shared" si="216"/>
        <v/>
      </c>
      <c r="DU84" s="480" t="str">
        <f>IF('Marks Entry'!BD86="","",'Marks Entry'!BD86)</f>
        <v/>
      </c>
      <c r="DV84" s="480" t="str">
        <f>IF('Marks Entry'!BE86="","",'Marks Entry'!BE86)</f>
        <v/>
      </c>
      <c r="DW84" s="480" t="str">
        <f>IF('Marks Entry'!BF86="","",'Marks Entry'!BF86)</f>
        <v/>
      </c>
      <c r="DX84" s="378" t="str">
        <f t="shared" si="217"/>
        <v/>
      </c>
      <c r="DY84" s="352" t="str">
        <f t="shared" si="218"/>
        <v/>
      </c>
      <c r="DZ84" s="379" t="str">
        <f t="shared" si="219"/>
        <v/>
      </c>
      <c r="EA84" s="352" t="str">
        <f t="shared" si="220"/>
        <v/>
      </c>
      <c r="EB84" s="379" t="str">
        <f t="shared" si="221"/>
        <v/>
      </c>
      <c r="EC84" s="352" t="str">
        <f t="shared" si="222"/>
        <v/>
      </c>
      <c r="ED84" s="352" t="str">
        <f t="shared" si="223"/>
        <v/>
      </c>
      <c r="EE84" s="352" t="str">
        <f t="shared" si="224"/>
        <v/>
      </c>
      <c r="EF84" s="380" t="str">
        <f t="shared" si="225"/>
        <v/>
      </c>
      <c r="EG84" s="379" t="str">
        <f t="shared" si="226"/>
        <v/>
      </c>
      <c r="EH84" s="352" t="str">
        <f t="shared" si="227"/>
        <v/>
      </c>
      <c r="EI84" s="352" t="str">
        <f t="shared" si="228"/>
        <v/>
      </c>
      <c r="EJ84" s="352" t="str">
        <f t="shared" si="229"/>
        <v/>
      </c>
      <c r="EK84" s="352" t="str">
        <f t="shared" si="230"/>
        <v/>
      </c>
      <c r="EL84" s="379" t="str">
        <f t="shared" si="231"/>
        <v/>
      </c>
      <c r="EM84" s="352" t="str">
        <f t="shared" si="232"/>
        <v/>
      </c>
      <c r="EN84" s="352" t="str">
        <f t="shared" si="233"/>
        <v/>
      </c>
      <c r="EO84" s="352" t="str">
        <f t="shared" si="234"/>
        <v/>
      </c>
      <c r="EP84" s="352" t="str">
        <f t="shared" si="235"/>
        <v/>
      </c>
      <c r="EQ84" s="379" t="str">
        <f t="shared" si="236"/>
        <v/>
      </c>
      <c r="ER84" s="352" t="str">
        <f t="shared" si="237"/>
        <v/>
      </c>
      <c r="ES84" s="352" t="str">
        <f t="shared" si="238"/>
        <v/>
      </c>
      <c r="ET84" s="352" t="str">
        <f t="shared" si="239"/>
        <v/>
      </c>
      <c r="EU84" s="352" t="str">
        <f t="shared" si="240"/>
        <v/>
      </c>
      <c r="EV84" s="379" t="str">
        <f t="shared" si="241"/>
        <v/>
      </c>
      <c r="EW84" s="379" t="str">
        <f t="shared" si="242"/>
        <v/>
      </c>
      <c r="EX84" s="381" t="str">
        <f>IF('Student DATA Entry'!I81="","",'Student DATA Entry'!I81)</f>
        <v/>
      </c>
      <c r="EY84" s="382" t="str">
        <f>IF('Student DATA Entry'!J81="","",'Student DATA Entry'!J81)</f>
        <v/>
      </c>
      <c r="EZ84" s="368" t="str">
        <f t="shared" si="243"/>
        <v xml:space="preserve">      </v>
      </c>
      <c r="FA84" s="368" t="str">
        <f t="shared" si="244"/>
        <v xml:space="preserve">      </v>
      </c>
      <c r="FB84" s="368" t="str">
        <f t="shared" si="245"/>
        <v xml:space="preserve">      </v>
      </c>
      <c r="FC84" s="368" t="str">
        <f t="shared" si="246"/>
        <v xml:space="preserve">              </v>
      </c>
      <c r="FD84" s="368" t="str">
        <f t="shared" si="247"/>
        <v xml:space="preserve"> </v>
      </c>
      <c r="FE84" s="479" t="str">
        <f t="shared" si="248"/>
        <v/>
      </c>
      <c r="FF84" s="384" t="str">
        <f t="shared" si="249"/>
        <v/>
      </c>
      <c r="FG84" s="481" t="str">
        <f t="shared" si="250"/>
        <v/>
      </c>
      <c r="FH84" s="386" t="str">
        <f t="shared" si="251"/>
        <v/>
      </c>
      <c r="FI84" s="364" t="str">
        <f t="shared" si="252"/>
        <v/>
      </c>
    </row>
    <row r="85" spans="1:165" s="140" customFormat="1" ht="15.6" customHeight="1">
      <c r="A85" s="369">
        <v>80</v>
      </c>
      <c r="B85" s="370" t="str">
        <f>IF('Marks Entry'!B87="","",VALUE('Marks Entry'!B87))</f>
        <v/>
      </c>
      <c r="C85" s="371" t="str">
        <f>IF('Marks Entry'!C87="","",'Marks Entry'!C87)</f>
        <v/>
      </c>
      <c r="D85" s="372" t="str">
        <f>IF('Marks Entry'!D87="","",'Marks Entry'!D87)</f>
        <v/>
      </c>
      <c r="E85" s="373" t="str">
        <f>IF('Marks Entry'!E87="","",'Marks Entry'!E87)</f>
        <v/>
      </c>
      <c r="F85" s="373" t="str">
        <f>IF('Marks Entry'!F87="","",'Marks Entry'!F87)</f>
        <v/>
      </c>
      <c r="G85" s="373" t="str">
        <f>IF('Marks Entry'!G87="","",'Marks Entry'!G87)</f>
        <v/>
      </c>
      <c r="H85" s="352" t="str">
        <f>IF('Marks Entry'!H87="","",'Marks Entry'!H87)</f>
        <v/>
      </c>
      <c r="I85" s="352" t="str">
        <f>IF('Marks Entry'!I87="","",'Marks Entry'!I87)</f>
        <v/>
      </c>
      <c r="J85" s="352" t="str">
        <f>IF('Marks Entry'!J87="","",'Marks Entry'!J87)</f>
        <v/>
      </c>
      <c r="K85" s="352" t="str">
        <f>IF('Marks Entry'!K87="","",'Marks Entry'!K87)</f>
        <v/>
      </c>
      <c r="L85" s="352" t="str">
        <f>IF('Marks Entry'!L87="","",'Marks Entry'!L87)</f>
        <v/>
      </c>
      <c r="M85" s="353" t="str">
        <f t="shared" si="140"/>
        <v/>
      </c>
      <c r="N85" s="374" t="str">
        <f t="shared" si="141"/>
        <v/>
      </c>
      <c r="O85" s="352" t="str">
        <f>IF('Marks Entry'!M87="","",'Marks Entry'!M87)</f>
        <v/>
      </c>
      <c r="P85" s="374" t="str">
        <f t="shared" si="142"/>
        <v/>
      </c>
      <c r="Q85" s="371" t="str">
        <f>IF(AND($B85="NSO",$E85="",O85=""),"",IF(AND('Marks Entry'!N87="AB"),"AB",IF(AND('Marks Entry'!N87="ML"),"RE",IF('Marks Entry'!N87="","",ROUNDUP('Marks Entry'!N87*30/100,0)))))</f>
        <v/>
      </c>
      <c r="R85" s="375" t="str">
        <f t="shared" si="143"/>
        <v/>
      </c>
      <c r="S85" s="357">
        <f t="shared" si="144"/>
        <v>0</v>
      </c>
      <c r="T85" s="357">
        <f t="shared" si="145"/>
        <v>0</v>
      </c>
      <c r="U85" s="358" t="str">
        <f t="shared" si="146"/>
        <v/>
      </c>
      <c r="V85" s="357" t="str">
        <f t="shared" si="147"/>
        <v/>
      </c>
      <c r="W85" s="357" t="str">
        <f t="shared" si="148"/>
        <v/>
      </c>
      <c r="X85" s="357" t="str">
        <f t="shared" si="149"/>
        <v/>
      </c>
      <c r="Y85" s="352" t="str">
        <f>IF('Marks Entry'!O87="","",'Marks Entry'!O87)</f>
        <v/>
      </c>
      <c r="Z85" s="352" t="str">
        <f>IF('Marks Entry'!P87="","",'Marks Entry'!P87)</f>
        <v/>
      </c>
      <c r="AA85" s="352" t="str">
        <f>IF('Marks Entry'!Q87="","",'Marks Entry'!Q87)</f>
        <v/>
      </c>
      <c r="AB85" s="353" t="str">
        <f t="shared" si="150"/>
        <v/>
      </c>
      <c r="AC85" s="374" t="str">
        <f t="shared" si="151"/>
        <v/>
      </c>
      <c r="AD85" s="352" t="str">
        <f>IF('Marks Entry'!R87="","",'Marks Entry'!R87)</f>
        <v/>
      </c>
      <c r="AE85" s="374" t="str">
        <f t="shared" si="152"/>
        <v/>
      </c>
      <c r="AF85" s="371" t="str">
        <f>IF(AND($B85="NSO",$E85=""),"",IF(AND('Marks Entry'!S87="AB"),"AB",IF(AND('Marks Entry'!S87="ML"),"RE",IF('Marks Entry'!S87="","",ROUNDUP('Marks Entry'!S87*30/100,0)))))</f>
        <v/>
      </c>
      <c r="AG85" s="375" t="str">
        <f t="shared" si="153"/>
        <v/>
      </c>
      <c r="AH85" s="357">
        <f t="shared" si="154"/>
        <v>0</v>
      </c>
      <c r="AI85" s="357">
        <f t="shared" si="155"/>
        <v>0</v>
      </c>
      <c r="AJ85" s="358" t="str">
        <f t="shared" si="156"/>
        <v/>
      </c>
      <c r="AK85" s="357" t="str">
        <f t="shared" si="157"/>
        <v/>
      </c>
      <c r="AL85" s="357" t="str">
        <f t="shared" si="158"/>
        <v/>
      </c>
      <c r="AM85" s="357" t="str">
        <f t="shared" si="159"/>
        <v/>
      </c>
      <c r="AN85" s="359" t="str">
        <f>IF('Marks Entry'!T87="","",'Marks Entry'!T87)</f>
        <v/>
      </c>
      <c r="AO85" s="352" t="str">
        <f>IF('Marks Entry'!V87="","",'Marks Entry'!V87)</f>
        <v/>
      </c>
      <c r="AP85" s="352" t="str">
        <f>IF('Marks Entry'!W87="","",'Marks Entry'!W87)</f>
        <v/>
      </c>
      <c r="AQ85" s="352" t="str">
        <f>IF('Marks Entry'!X87="","",'Marks Entry'!X87)</f>
        <v/>
      </c>
      <c r="AR85" s="353" t="str">
        <f t="shared" si="160"/>
        <v/>
      </c>
      <c r="AS85" s="374" t="str">
        <f t="shared" si="161"/>
        <v/>
      </c>
      <c r="AT85" s="352" t="str">
        <f>IF('Marks Entry'!Y87="","",'Marks Entry'!Y87)</f>
        <v/>
      </c>
      <c r="AU85" s="352" t="str">
        <f>IF('Marks Entry'!Z87="","",'Marks Entry'!Z87)</f>
        <v/>
      </c>
      <c r="AV85" s="352" t="str">
        <f t="shared" si="162"/>
        <v/>
      </c>
      <c r="AW85" s="374" t="str">
        <f t="shared" si="163"/>
        <v/>
      </c>
      <c r="AX85" s="371" t="str">
        <f>IF(AND($B85="NSO",$E85=""),"",IF(AND('Marks Entry'!AA87="AB",'Marks Entry'!AB87="AB"),"AB",IF(AND('Marks Entry'!AA87="ML",'Marks Entry'!AB87="ML"),"RE",IF('Marks Entry'!AA87="","",ROUNDUP(('Marks Entry'!AA87+'Marks Entry'!AB87)*30/100,0)))))</f>
        <v/>
      </c>
      <c r="AY85" s="375" t="str">
        <f t="shared" si="164"/>
        <v/>
      </c>
      <c r="AZ85" s="357">
        <f t="shared" si="165"/>
        <v>0</v>
      </c>
      <c r="BA85" s="357">
        <f t="shared" si="166"/>
        <v>0</v>
      </c>
      <c r="BB85" s="358" t="str">
        <f t="shared" si="167"/>
        <v/>
      </c>
      <c r="BC85" s="357" t="str">
        <f t="shared" si="168"/>
        <v/>
      </c>
      <c r="BD85" s="357" t="str">
        <f t="shared" si="169"/>
        <v/>
      </c>
      <c r="BE85" s="357" t="str">
        <f t="shared" si="170"/>
        <v/>
      </c>
      <c r="BF85" s="359" t="str">
        <f>IF('Marks Entry'!AC87="","",'Marks Entry'!AC87)</f>
        <v/>
      </c>
      <c r="BG85" s="352" t="str">
        <f>IF('Marks Entry'!AE87="","",'Marks Entry'!AE87)</f>
        <v/>
      </c>
      <c r="BH85" s="352" t="str">
        <f>IF('Marks Entry'!AF87="","",'Marks Entry'!AF87)</f>
        <v/>
      </c>
      <c r="BI85" s="352" t="str">
        <f>IF('Marks Entry'!AG87="","",'Marks Entry'!AG87)</f>
        <v/>
      </c>
      <c r="BJ85" s="353" t="str">
        <f t="shared" si="171"/>
        <v/>
      </c>
      <c r="BK85" s="374" t="str">
        <f t="shared" si="172"/>
        <v/>
      </c>
      <c r="BL85" s="352" t="str">
        <f>IF('Marks Entry'!AH87="","",'Marks Entry'!AH87)</f>
        <v/>
      </c>
      <c r="BM85" s="352" t="str">
        <f>IF('Marks Entry'!AI87="","",'Marks Entry'!AI87)</f>
        <v/>
      </c>
      <c r="BN85" s="352" t="str">
        <f t="shared" si="173"/>
        <v/>
      </c>
      <c r="BO85" s="374" t="str">
        <f t="shared" si="174"/>
        <v/>
      </c>
      <c r="BP85" s="371" t="str">
        <f>IF(AND($B85="NSO",$E85=""),"",IF(AND('Marks Entry'!AJ87="AB",'Marks Entry'!AK87="AB"),"AB",IF(AND('Marks Entry'!AJ87="ML",'Marks Entry'!AK87="ML"),"RE",IF('Marks Entry'!AJ87="","",ROUNDUP(('Marks Entry'!AJ87+'Marks Entry'!AK87)*30/100,0)))))</f>
        <v/>
      </c>
      <c r="BQ85" s="375" t="str">
        <f t="shared" si="175"/>
        <v/>
      </c>
      <c r="BR85" s="357">
        <f t="shared" si="176"/>
        <v>0</v>
      </c>
      <c r="BS85" s="357">
        <f t="shared" si="177"/>
        <v>0</v>
      </c>
      <c r="BT85" s="358" t="str">
        <f t="shared" si="178"/>
        <v/>
      </c>
      <c r="BU85" s="357" t="str">
        <f t="shared" si="179"/>
        <v/>
      </c>
      <c r="BV85" s="357" t="str">
        <f t="shared" si="180"/>
        <v/>
      </c>
      <c r="BW85" s="357" t="str">
        <f t="shared" si="181"/>
        <v/>
      </c>
      <c r="BX85" s="359" t="str">
        <f>IF('Marks Entry'!AL87="","",'Marks Entry'!AL87)</f>
        <v/>
      </c>
      <c r="BY85" s="352" t="str">
        <f>IF('Marks Entry'!AN87="","",'Marks Entry'!AN87)</f>
        <v/>
      </c>
      <c r="BZ85" s="352" t="str">
        <f>IF('Marks Entry'!AO87="","",'Marks Entry'!AO87)</f>
        <v/>
      </c>
      <c r="CA85" s="352" t="str">
        <f>IF('Marks Entry'!AP87="","",'Marks Entry'!AP87)</f>
        <v/>
      </c>
      <c r="CB85" s="353" t="str">
        <f t="shared" si="182"/>
        <v/>
      </c>
      <c r="CC85" s="374" t="str">
        <f t="shared" si="183"/>
        <v/>
      </c>
      <c r="CD85" s="352" t="str">
        <f>IF('Marks Entry'!AQ87="","",'Marks Entry'!AQ87)</f>
        <v/>
      </c>
      <c r="CE85" s="352" t="str">
        <f>IF('Marks Entry'!AR87="","",'Marks Entry'!AR87)</f>
        <v/>
      </c>
      <c r="CF85" s="352" t="str">
        <f t="shared" si="184"/>
        <v/>
      </c>
      <c r="CG85" s="374" t="str">
        <f t="shared" si="185"/>
        <v/>
      </c>
      <c r="CH85" s="371" t="str">
        <f>IF(AND($B85="NSO",$E85=""),"",IF(AND('Marks Entry'!AS87="AB",'Marks Entry'!AT87="AB"),"AB",IF(AND('Marks Entry'!AS87="ML",'Marks Entry'!AT87="ML"),"RE",IF('Marks Entry'!AS87="","",ROUNDUP(('Marks Entry'!AS87+'Marks Entry'!AT87)*30/100,0)))))</f>
        <v/>
      </c>
      <c r="CI85" s="375" t="str">
        <f t="shared" si="186"/>
        <v/>
      </c>
      <c r="CJ85" s="357">
        <f t="shared" si="187"/>
        <v>0</v>
      </c>
      <c r="CK85" s="357">
        <f t="shared" si="188"/>
        <v>0</v>
      </c>
      <c r="CL85" s="358" t="str">
        <f t="shared" si="189"/>
        <v/>
      </c>
      <c r="CM85" s="357" t="str">
        <f t="shared" si="190"/>
        <v/>
      </c>
      <c r="CN85" s="357" t="str">
        <f t="shared" si="191"/>
        <v/>
      </c>
      <c r="CO85" s="357" t="str">
        <f t="shared" si="192"/>
        <v/>
      </c>
      <c r="CP85" s="359" t="str">
        <f>IF('Marks Entry'!AU87="","",'Marks Entry'!AU87)</f>
        <v/>
      </c>
      <c r="CQ85" s="352" t="str">
        <f>IF('Marks Entry'!AW87="","",'Marks Entry'!AW87)</f>
        <v/>
      </c>
      <c r="CR85" s="352" t="str">
        <f>IF('Marks Entry'!AX87="","",'Marks Entry'!AX87)</f>
        <v/>
      </c>
      <c r="CS85" s="352" t="str">
        <f>IF('Marks Entry'!AY87="","",'Marks Entry'!AY87)</f>
        <v/>
      </c>
      <c r="CT85" s="353" t="str">
        <f t="shared" si="193"/>
        <v/>
      </c>
      <c r="CU85" s="374" t="str">
        <f t="shared" si="194"/>
        <v/>
      </c>
      <c r="CV85" s="352" t="str">
        <f>IF('Marks Entry'!AZ87="","",'Marks Entry'!AZ87)</f>
        <v/>
      </c>
      <c r="CW85" s="352" t="str">
        <f>IF('Marks Entry'!BA87="","",'Marks Entry'!BA87)</f>
        <v/>
      </c>
      <c r="CX85" s="352" t="str">
        <f t="shared" si="195"/>
        <v/>
      </c>
      <c r="CY85" s="374" t="str">
        <f t="shared" si="196"/>
        <v/>
      </c>
      <c r="CZ85" s="371" t="str">
        <f>IF(AND($B85="NSO",$E85=""),"",IF(AND('Marks Entry'!BB87="AB",'Marks Entry'!BC87="AB"),"AB",IF(AND('Marks Entry'!BB87="ML",'Marks Entry'!BC87="ML"),"RE",IF('Marks Entry'!BB87="","",ROUNDUP(('Marks Entry'!BB87+'Marks Entry'!BC87)*30/100,0)))))</f>
        <v/>
      </c>
      <c r="DA85" s="375" t="str">
        <f t="shared" si="197"/>
        <v/>
      </c>
      <c r="DB85" s="357">
        <f t="shared" si="198"/>
        <v>0</v>
      </c>
      <c r="DC85" s="357">
        <f t="shared" si="199"/>
        <v>0</v>
      </c>
      <c r="DD85" s="358" t="str">
        <f t="shared" si="200"/>
        <v/>
      </c>
      <c r="DE85" s="357" t="str">
        <f t="shared" si="201"/>
        <v/>
      </c>
      <c r="DF85" s="357" t="str">
        <f t="shared" si="202"/>
        <v/>
      </c>
      <c r="DG85" s="357" t="str">
        <f t="shared" si="203"/>
        <v/>
      </c>
      <c r="DH85" s="357">
        <f t="shared" si="204"/>
        <v>0</v>
      </c>
      <c r="DI85" s="376" t="str">
        <f t="shared" si="205"/>
        <v/>
      </c>
      <c r="DJ85" s="376" t="str">
        <f t="shared" si="206"/>
        <v/>
      </c>
      <c r="DK85" s="376" t="str">
        <f t="shared" si="207"/>
        <v/>
      </c>
      <c r="DL85" s="376" t="str">
        <f t="shared" si="208"/>
        <v/>
      </c>
      <c r="DM85" s="376" t="str">
        <f t="shared" si="209"/>
        <v/>
      </c>
      <c r="DN85" s="376" t="str">
        <f t="shared" si="210"/>
        <v/>
      </c>
      <c r="DO85" s="361">
        <f t="shared" si="211"/>
        <v>0</v>
      </c>
      <c r="DP85" s="361">
        <f t="shared" si="212"/>
        <v>0</v>
      </c>
      <c r="DQ85" s="361">
        <f t="shared" si="213"/>
        <v>0</v>
      </c>
      <c r="DR85" s="361">
        <f t="shared" si="214"/>
        <v>0</v>
      </c>
      <c r="DS85" s="361">
        <f t="shared" si="215"/>
        <v>0</v>
      </c>
      <c r="DT85" s="377" t="str">
        <f t="shared" si="216"/>
        <v/>
      </c>
      <c r="DU85" s="480" t="str">
        <f>IF('Marks Entry'!BD87="","",'Marks Entry'!BD87)</f>
        <v/>
      </c>
      <c r="DV85" s="480" t="str">
        <f>IF('Marks Entry'!BE87="","",'Marks Entry'!BE87)</f>
        <v/>
      </c>
      <c r="DW85" s="480" t="str">
        <f>IF('Marks Entry'!BF87="","",'Marks Entry'!BF87)</f>
        <v/>
      </c>
      <c r="DX85" s="378" t="str">
        <f t="shared" si="217"/>
        <v/>
      </c>
      <c r="DY85" s="352" t="str">
        <f t="shared" si="218"/>
        <v/>
      </c>
      <c r="DZ85" s="379" t="str">
        <f t="shared" si="219"/>
        <v/>
      </c>
      <c r="EA85" s="352" t="str">
        <f t="shared" si="220"/>
        <v/>
      </c>
      <c r="EB85" s="379" t="str">
        <f t="shared" si="221"/>
        <v/>
      </c>
      <c r="EC85" s="352" t="str">
        <f t="shared" si="222"/>
        <v/>
      </c>
      <c r="ED85" s="352" t="str">
        <f t="shared" si="223"/>
        <v/>
      </c>
      <c r="EE85" s="352" t="str">
        <f t="shared" si="224"/>
        <v/>
      </c>
      <c r="EF85" s="380" t="str">
        <f t="shared" si="225"/>
        <v/>
      </c>
      <c r="EG85" s="379" t="str">
        <f t="shared" si="226"/>
        <v/>
      </c>
      <c r="EH85" s="352" t="str">
        <f t="shared" si="227"/>
        <v/>
      </c>
      <c r="EI85" s="352" t="str">
        <f t="shared" si="228"/>
        <v/>
      </c>
      <c r="EJ85" s="352" t="str">
        <f t="shared" si="229"/>
        <v/>
      </c>
      <c r="EK85" s="352" t="str">
        <f t="shared" si="230"/>
        <v/>
      </c>
      <c r="EL85" s="379" t="str">
        <f t="shared" si="231"/>
        <v/>
      </c>
      <c r="EM85" s="352" t="str">
        <f t="shared" si="232"/>
        <v/>
      </c>
      <c r="EN85" s="352" t="str">
        <f t="shared" si="233"/>
        <v/>
      </c>
      <c r="EO85" s="352" t="str">
        <f t="shared" si="234"/>
        <v/>
      </c>
      <c r="EP85" s="352" t="str">
        <f t="shared" si="235"/>
        <v/>
      </c>
      <c r="EQ85" s="379" t="str">
        <f t="shared" si="236"/>
        <v/>
      </c>
      <c r="ER85" s="352" t="str">
        <f t="shared" si="237"/>
        <v/>
      </c>
      <c r="ES85" s="352" t="str">
        <f t="shared" si="238"/>
        <v/>
      </c>
      <c r="ET85" s="352" t="str">
        <f t="shared" si="239"/>
        <v/>
      </c>
      <c r="EU85" s="352" t="str">
        <f t="shared" si="240"/>
        <v/>
      </c>
      <c r="EV85" s="379" t="str">
        <f t="shared" si="241"/>
        <v/>
      </c>
      <c r="EW85" s="379" t="str">
        <f t="shared" si="242"/>
        <v/>
      </c>
      <c r="EX85" s="381" t="str">
        <f>IF('Student DATA Entry'!I82="","",'Student DATA Entry'!I82)</f>
        <v/>
      </c>
      <c r="EY85" s="382" t="str">
        <f>IF('Student DATA Entry'!J82="","",'Student DATA Entry'!J82)</f>
        <v/>
      </c>
      <c r="EZ85" s="368" t="str">
        <f t="shared" si="243"/>
        <v xml:space="preserve">      </v>
      </c>
      <c r="FA85" s="368" t="str">
        <f t="shared" si="244"/>
        <v xml:space="preserve">      </v>
      </c>
      <c r="FB85" s="368" t="str">
        <f t="shared" si="245"/>
        <v xml:space="preserve">      </v>
      </c>
      <c r="FC85" s="368" t="str">
        <f t="shared" si="246"/>
        <v xml:space="preserve">              </v>
      </c>
      <c r="FD85" s="368" t="str">
        <f t="shared" si="247"/>
        <v xml:space="preserve"> </v>
      </c>
      <c r="FE85" s="479" t="str">
        <f t="shared" si="248"/>
        <v/>
      </c>
      <c r="FF85" s="384" t="str">
        <f t="shared" si="249"/>
        <v/>
      </c>
      <c r="FG85" s="481" t="str">
        <f t="shared" si="250"/>
        <v/>
      </c>
      <c r="FH85" s="386" t="str">
        <f t="shared" si="251"/>
        <v/>
      </c>
      <c r="FI85" s="364" t="str">
        <f t="shared" si="252"/>
        <v/>
      </c>
    </row>
    <row r="86" spans="1:165" s="140" customFormat="1" ht="15.6" customHeight="1">
      <c r="A86" s="369">
        <v>81</v>
      </c>
      <c r="B86" s="370" t="str">
        <f>IF('Marks Entry'!B88="","",VALUE('Marks Entry'!B88))</f>
        <v/>
      </c>
      <c r="C86" s="371" t="str">
        <f>IF('Marks Entry'!C88="","",'Marks Entry'!C88)</f>
        <v/>
      </c>
      <c r="D86" s="372" t="str">
        <f>IF('Marks Entry'!D88="","",'Marks Entry'!D88)</f>
        <v/>
      </c>
      <c r="E86" s="373" t="str">
        <f>IF('Marks Entry'!E88="","",'Marks Entry'!E88)</f>
        <v/>
      </c>
      <c r="F86" s="373" t="str">
        <f>IF('Marks Entry'!F88="","",'Marks Entry'!F88)</f>
        <v/>
      </c>
      <c r="G86" s="373" t="str">
        <f>IF('Marks Entry'!G88="","",'Marks Entry'!G88)</f>
        <v/>
      </c>
      <c r="H86" s="352" t="str">
        <f>IF('Marks Entry'!H88="","",'Marks Entry'!H88)</f>
        <v/>
      </c>
      <c r="I86" s="352" t="str">
        <f>IF('Marks Entry'!I88="","",'Marks Entry'!I88)</f>
        <v/>
      </c>
      <c r="J86" s="352" t="str">
        <f>IF('Marks Entry'!J88="","",'Marks Entry'!J88)</f>
        <v/>
      </c>
      <c r="K86" s="352" t="str">
        <f>IF('Marks Entry'!K88="","",'Marks Entry'!K88)</f>
        <v/>
      </c>
      <c r="L86" s="352" t="str">
        <f>IF('Marks Entry'!L88="","",'Marks Entry'!L88)</f>
        <v/>
      </c>
      <c r="M86" s="353" t="str">
        <f t="shared" si="140"/>
        <v/>
      </c>
      <c r="N86" s="374" t="str">
        <f t="shared" si="141"/>
        <v/>
      </c>
      <c r="O86" s="352" t="str">
        <f>IF('Marks Entry'!M88="","",'Marks Entry'!M88)</f>
        <v/>
      </c>
      <c r="P86" s="374" t="str">
        <f t="shared" si="142"/>
        <v/>
      </c>
      <c r="Q86" s="371" t="str">
        <f>IF(AND($B86="NSO",$E86="",O86=""),"",IF(AND('Marks Entry'!N88="AB"),"AB",IF(AND('Marks Entry'!N88="ML"),"RE",IF('Marks Entry'!N88="","",ROUNDUP('Marks Entry'!N88*30/100,0)))))</f>
        <v/>
      </c>
      <c r="R86" s="375" t="str">
        <f t="shared" si="143"/>
        <v/>
      </c>
      <c r="S86" s="357">
        <f t="shared" si="144"/>
        <v>0</v>
      </c>
      <c r="T86" s="357">
        <f t="shared" si="145"/>
        <v>0</v>
      </c>
      <c r="U86" s="358" t="str">
        <f t="shared" si="146"/>
        <v/>
      </c>
      <c r="V86" s="357" t="str">
        <f t="shared" si="147"/>
        <v/>
      </c>
      <c r="W86" s="357" t="str">
        <f t="shared" si="148"/>
        <v/>
      </c>
      <c r="X86" s="357" t="str">
        <f t="shared" si="149"/>
        <v/>
      </c>
      <c r="Y86" s="352" t="str">
        <f>IF('Marks Entry'!O88="","",'Marks Entry'!O88)</f>
        <v/>
      </c>
      <c r="Z86" s="352" t="str">
        <f>IF('Marks Entry'!P88="","",'Marks Entry'!P88)</f>
        <v/>
      </c>
      <c r="AA86" s="352" t="str">
        <f>IF('Marks Entry'!Q88="","",'Marks Entry'!Q88)</f>
        <v/>
      </c>
      <c r="AB86" s="353" t="str">
        <f t="shared" si="150"/>
        <v/>
      </c>
      <c r="AC86" s="374" t="str">
        <f t="shared" si="151"/>
        <v/>
      </c>
      <c r="AD86" s="352" t="str">
        <f>IF('Marks Entry'!R88="","",'Marks Entry'!R88)</f>
        <v/>
      </c>
      <c r="AE86" s="374" t="str">
        <f t="shared" si="152"/>
        <v/>
      </c>
      <c r="AF86" s="371" t="str">
        <f>IF(AND($B86="NSO",$E86=""),"",IF(AND('Marks Entry'!S88="AB"),"AB",IF(AND('Marks Entry'!S88="ML"),"RE",IF('Marks Entry'!S88="","",ROUNDUP('Marks Entry'!S88*30/100,0)))))</f>
        <v/>
      </c>
      <c r="AG86" s="375" t="str">
        <f t="shared" si="153"/>
        <v/>
      </c>
      <c r="AH86" s="357">
        <f t="shared" si="154"/>
        <v>0</v>
      </c>
      <c r="AI86" s="357">
        <f t="shared" si="155"/>
        <v>0</v>
      </c>
      <c r="AJ86" s="358" t="str">
        <f t="shared" si="156"/>
        <v/>
      </c>
      <c r="AK86" s="357" t="str">
        <f t="shared" si="157"/>
        <v/>
      </c>
      <c r="AL86" s="357" t="str">
        <f t="shared" si="158"/>
        <v/>
      </c>
      <c r="AM86" s="357" t="str">
        <f t="shared" si="159"/>
        <v/>
      </c>
      <c r="AN86" s="359" t="str">
        <f>IF('Marks Entry'!T88="","",'Marks Entry'!T88)</f>
        <v/>
      </c>
      <c r="AO86" s="352" t="str">
        <f>IF('Marks Entry'!V88="","",'Marks Entry'!V88)</f>
        <v/>
      </c>
      <c r="AP86" s="352" t="str">
        <f>IF('Marks Entry'!W88="","",'Marks Entry'!W88)</f>
        <v/>
      </c>
      <c r="AQ86" s="352" t="str">
        <f>IF('Marks Entry'!X88="","",'Marks Entry'!X88)</f>
        <v/>
      </c>
      <c r="AR86" s="353" t="str">
        <f t="shared" si="160"/>
        <v/>
      </c>
      <c r="AS86" s="374" t="str">
        <f t="shared" si="161"/>
        <v/>
      </c>
      <c r="AT86" s="352" t="str">
        <f>IF('Marks Entry'!Y88="","",'Marks Entry'!Y88)</f>
        <v/>
      </c>
      <c r="AU86" s="352" t="str">
        <f>IF('Marks Entry'!Z88="","",'Marks Entry'!Z88)</f>
        <v/>
      </c>
      <c r="AV86" s="352" t="str">
        <f t="shared" si="162"/>
        <v/>
      </c>
      <c r="AW86" s="374" t="str">
        <f t="shared" si="163"/>
        <v/>
      </c>
      <c r="AX86" s="371" t="str">
        <f>IF(AND($B86="NSO",$E86=""),"",IF(AND('Marks Entry'!AA88="AB",'Marks Entry'!AB88="AB"),"AB",IF(AND('Marks Entry'!AA88="ML",'Marks Entry'!AB88="ML"),"RE",IF('Marks Entry'!AA88="","",ROUNDUP(('Marks Entry'!AA88+'Marks Entry'!AB88)*30/100,0)))))</f>
        <v/>
      </c>
      <c r="AY86" s="375" t="str">
        <f t="shared" si="164"/>
        <v/>
      </c>
      <c r="AZ86" s="357">
        <f t="shared" si="165"/>
        <v>0</v>
      </c>
      <c r="BA86" s="357">
        <f t="shared" si="166"/>
        <v>0</v>
      </c>
      <c r="BB86" s="358" t="str">
        <f t="shared" si="167"/>
        <v/>
      </c>
      <c r="BC86" s="357" t="str">
        <f t="shared" si="168"/>
        <v/>
      </c>
      <c r="BD86" s="357" t="str">
        <f t="shared" si="169"/>
        <v/>
      </c>
      <c r="BE86" s="357" t="str">
        <f t="shared" si="170"/>
        <v/>
      </c>
      <c r="BF86" s="359" t="str">
        <f>IF('Marks Entry'!AC88="","",'Marks Entry'!AC88)</f>
        <v/>
      </c>
      <c r="BG86" s="352" t="str">
        <f>IF('Marks Entry'!AE88="","",'Marks Entry'!AE88)</f>
        <v/>
      </c>
      <c r="BH86" s="352" t="str">
        <f>IF('Marks Entry'!AF88="","",'Marks Entry'!AF88)</f>
        <v/>
      </c>
      <c r="BI86" s="352" t="str">
        <f>IF('Marks Entry'!AG88="","",'Marks Entry'!AG88)</f>
        <v/>
      </c>
      <c r="BJ86" s="353" t="str">
        <f t="shared" si="171"/>
        <v/>
      </c>
      <c r="BK86" s="374" t="str">
        <f t="shared" si="172"/>
        <v/>
      </c>
      <c r="BL86" s="352" t="str">
        <f>IF('Marks Entry'!AH88="","",'Marks Entry'!AH88)</f>
        <v/>
      </c>
      <c r="BM86" s="352" t="str">
        <f>IF('Marks Entry'!AI88="","",'Marks Entry'!AI88)</f>
        <v/>
      </c>
      <c r="BN86" s="352" t="str">
        <f t="shared" si="173"/>
        <v/>
      </c>
      <c r="BO86" s="374" t="str">
        <f t="shared" si="174"/>
        <v/>
      </c>
      <c r="BP86" s="371" t="str">
        <f>IF(AND($B86="NSO",$E86=""),"",IF(AND('Marks Entry'!AJ88="AB",'Marks Entry'!AK88="AB"),"AB",IF(AND('Marks Entry'!AJ88="ML",'Marks Entry'!AK88="ML"),"RE",IF('Marks Entry'!AJ88="","",ROUNDUP(('Marks Entry'!AJ88+'Marks Entry'!AK88)*30/100,0)))))</f>
        <v/>
      </c>
      <c r="BQ86" s="375" t="str">
        <f t="shared" si="175"/>
        <v/>
      </c>
      <c r="BR86" s="357">
        <f t="shared" si="176"/>
        <v>0</v>
      </c>
      <c r="BS86" s="357">
        <f t="shared" si="177"/>
        <v>0</v>
      </c>
      <c r="BT86" s="358" t="str">
        <f t="shared" si="178"/>
        <v/>
      </c>
      <c r="BU86" s="357" t="str">
        <f t="shared" si="179"/>
        <v/>
      </c>
      <c r="BV86" s="357" t="str">
        <f t="shared" si="180"/>
        <v/>
      </c>
      <c r="BW86" s="357" t="str">
        <f t="shared" si="181"/>
        <v/>
      </c>
      <c r="BX86" s="359" t="str">
        <f>IF('Marks Entry'!AL88="","",'Marks Entry'!AL88)</f>
        <v/>
      </c>
      <c r="BY86" s="352" t="str">
        <f>IF('Marks Entry'!AN88="","",'Marks Entry'!AN88)</f>
        <v/>
      </c>
      <c r="BZ86" s="352" t="str">
        <f>IF('Marks Entry'!AO88="","",'Marks Entry'!AO88)</f>
        <v/>
      </c>
      <c r="CA86" s="352" t="str">
        <f>IF('Marks Entry'!AP88="","",'Marks Entry'!AP88)</f>
        <v/>
      </c>
      <c r="CB86" s="353" t="str">
        <f t="shared" si="182"/>
        <v/>
      </c>
      <c r="CC86" s="374" t="str">
        <f t="shared" si="183"/>
        <v/>
      </c>
      <c r="CD86" s="352" t="str">
        <f>IF('Marks Entry'!AQ88="","",'Marks Entry'!AQ88)</f>
        <v/>
      </c>
      <c r="CE86" s="352" t="str">
        <f>IF('Marks Entry'!AR88="","",'Marks Entry'!AR88)</f>
        <v/>
      </c>
      <c r="CF86" s="352" t="str">
        <f t="shared" si="184"/>
        <v/>
      </c>
      <c r="CG86" s="374" t="str">
        <f t="shared" si="185"/>
        <v/>
      </c>
      <c r="CH86" s="371" t="str">
        <f>IF(AND($B86="NSO",$E86=""),"",IF(AND('Marks Entry'!AS88="AB",'Marks Entry'!AT88="AB"),"AB",IF(AND('Marks Entry'!AS88="ML",'Marks Entry'!AT88="ML"),"RE",IF('Marks Entry'!AS88="","",ROUNDUP(('Marks Entry'!AS88+'Marks Entry'!AT88)*30/100,0)))))</f>
        <v/>
      </c>
      <c r="CI86" s="375" t="str">
        <f t="shared" si="186"/>
        <v/>
      </c>
      <c r="CJ86" s="357">
        <f t="shared" si="187"/>
        <v>0</v>
      </c>
      <c r="CK86" s="357">
        <f t="shared" si="188"/>
        <v>0</v>
      </c>
      <c r="CL86" s="358" t="str">
        <f t="shared" si="189"/>
        <v/>
      </c>
      <c r="CM86" s="357" t="str">
        <f t="shared" si="190"/>
        <v/>
      </c>
      <c r="CN86" s="357" t="str">
        <f t="shared" si="191"/>
        <v/>
      </c>
      <c r="CO86" s="357" t="str">
        <f t="shared" si="192"/>
        <v/>
      </c>
      <c r="CP86" s="359" t="str">
        <f>IF('Marks Entry'!AU88="","",'Marks Entry'!AU88)</f>
        <v/>
      </c>
      <c r="CQ86" s="352" t="str">
        <f>IF('Marks Entry'!AW88="","",'Marks Entry'!AW88)</f>
        <v/>
      </c>
      <c r="CR86" s="352" t="str">
        <f>IF('Marks Entry'!AX88="","",'Marks Entry'!AX88)</f>
        <v/>
      </c>
      <c r="CS86" s="352" t="str">
        <f>IF('Marks Entry'!AY88="","",'Marks Entry'!AY88)</f>
        <v/>
      </c>
      <c r="CT86" s="353" t="str">
        <f t="shared" si="193"/>
        <v/>
      </c>
      <c r="CU86" s="374" t="str">
        <f t="shared" si="194"/>
        <v/>
      </c>
      <c r="CV86" s="352" t="str">
        <f>IF('Marks Entry'!AZ88="","",'Marks Entry'!AZ88)</f>
        <v/>
      </c>
      <c r="CW86" s="352" t="str">
        <f>IF('Marks Entry'!BA88="","",'Marks Entry'!BA88)</f>
        <v/>
      </c>
      <c r="CX86" s="352" t="str">
        <f t="shared" si="195"/>
        <v/>
      </c>
      <c r="CY86" s="374" t="str">
        <f t="shared" si="196"/>
        <v/>
      </c>
      <c r="CZ86" s="371" t="str">
        <f>IF(AND($B86="NSO",$E86=""),"",IF(AND('Marks Entry'!BB88="AB",'Marks Entry'!BC88="AB"),"AB",IF(AND('Marks Entry'!BB88="ML",'Marks Entry'!BC88="ML"),"RE",IF('Marks Entry'!BB88="","",ROUNDUP(('Marks Entry'!BB88+'Marks Entry'!BC88)*30/100,0)))))</f>
        <v/>
      </c>
      <c r="DA86" s="375" t="str">
        <f t="shared" si="197"/>
        <v/>
      </c>
      <c r="DB86" s="357">
        <f t="shared" si="198"/>
        <v>0</v>
      </c>
      <c r="DC86" s="357">
        <f t="shared" si="199"/>
        <v>0</v>
      </c>
      <c r="DD86" s="358" t="str">
        <f t="shared" si="200"/>
        <v/>
      </c>
      <c r="DE86" s="357" t="str">
        <f t="shared" si="201"/>
        <v/>
      </c>
      <c r="DF86" s="357" t="str">
        <f t="shared" si="202"/>
        <v/>
      </c>
      <c r="DG86" s="357" t="str">
        <f t="shared" si="203"/>
        <v/>
      </c>
      <c r="DH86" s="357">
        <f t="shared" si="204"/>
        <v>0</v>
      </c>
      <c r="DI86" s="376" t="str">
        <f t="shared" si="205"/>
        <v/>
      </c>
      <c r="DJ86" s="376" t="str">
        <f t="shared" si="206"/>
        <v/>
      </c>
      <c r="DK86" s="376" t="str">
        <f t="shared" si="207"/>
        <v/>
      </c>
      <c r="DL86" s="376" t="str">
        <f t="shared" si="208"/>
        <v/>
      </c>
      <c r="DM86" s="376" t="str">
        <f t="shared" si="209"/>
        <v/>
      </c>
      <c r="DN86" s="376" t="str">
        <f t="shared" si="210"/>
        <v/>
      </c>
      <c r="DO86" s="361">
        <f t="shared" si="211"/>
        <v>0</v>
      </c>
      <c r="DP86" s="361">
        <f t="shared" si="212"/>
        <v>0</v>
      </c>
      <c r="DQ86" s="361">
        <f t="shared" si="213"/>
        <v>0</v>
      </c>
      <c r="DR86" s="361">
        <f t="shared" si="214"/>
        <v>0</v>
      </c>
      <c r="DS86" s="361">
        <f t="shared" si="215"/>
        <v>0</v>
      </c>
      <c r="DT86" s="377" t="str">
        <f t="shared" si="216"/>
        <v/>
      </c>
      <c r="DU86" s="480" t="str">
        <f>IF('Marks Entry'!BD88="","",'Marks Entry'!BD88)</f>
        <v/>
      </c>
      <c r="DV86" s="480" t="str">
        <f>IF('Marks Entry'!BE88="","",'Marks Entry'!BE88)</f>
        <v/>
      </c>
      <c r="DW86" s="480" t="str">
        <f>IF('Marks Entry'!BF88="","",'Marks Entry'!BF88)</f>
        <v/>
      </c>
      <c r="DX86" s="378" t="str">
        <f t="shared" si="217"/>
        <v/>
      </c>
      <c r="DY86" s="352" t="str">
        <f t="shared" si="218"/>
        <v/>
      </c>
      <c r="DZ86" s="379" t="str">
        <f t="shared" si="219"/>
        <v/>
      </c>
      <c r="EA86" s="352" t="str">
        <f t="shared" si="220"/>
        <v/>
      </c>
      <c r="EB86" s="379" t="str">
        <f t="shared" si="221"/>
        <v/>
      </c>
      <c r="EC86" s="352" t="str">
        <f t="shared" si="222"/>
        <v/>
      </c>
      <c r="ED86" s="352" t="str">
        <f t="shared" si="223"/>
        <v/>
      </c>
      <c r="EE86" s="352" t="str">
        <f t="shared" si="224"/>
        <v/>
      </c>
      <c r="EF86" s="380" t="str">
        <f t="shared" si="225"/>
        <v/>
      </c>
      <c r="EG86" s="379" t="str">
        <f t="shared" si="226"/>
        <v/>
      </c>
      <c r="EH86" s="352" t="str">
        <f t="shared" si="227"/>
        <v/>
      </c>
      <c r="EI86" s="352" t="str">
        <f t="shared" si="228"/>
        <v/>
      </c>
      <c r="EJ86" s="352" t="str">
        <f t="shared" si="229"/>
        <v/>
      </c>
      <c r="EK86" s="352" t="str">
        <f t="shared" si="230"/>
        <v/>
      </c>
      <c r="EL86" s="379" t="str">
        <f t="shared" si="231"/>
        <v/>
      </c>
      <c r="EM86" s="352" t="str">
        <f t="shared" si="232"/>
        <v/>
      </c>
      <c r="EN86" s="352" t="str">
        <f t="shared" si="233"/>
        <v/>
      </c>
      <c r="EO86" s="352" t="str">
        <f t="shared" si="234"/>
        <v/>
      </c>
      <c r="EP86" s="352" t="str">
        <f t="shared" si="235"/>
        <v/>
      </c>
      <c r="EQ86" s="379" t="str">
        <f t="shared" si="236"/>
        <v/>
      </c>
      <c r="ER86" s="352" t="str">
        <f t="shared" si="237"/>
        <v/>
      </c>
      <c r="ES86" s="352" t="str">
        <f t="shared" si="238"/>
        <v/>
      </c>
      <c r="ET86" s="352" t="str">
        <f t="shared" si="239"/>
        <v/>
      </c>
      <c r="EU86" s="352" t="str">
        <f t="shared" si="240"/>
        <v/>
      </c>
      <c r="EV86" s="379" t="str">
        <f t="shared" si="241"/>
        <v/>
      </c>
      <c r="EW86" s="379" t="str">
        <f t="shared" si="242"/>
        <v/>
      </c>
      <c r="EX86" s="381" t="str">
        <f>IF('Student DATA Entry'!I83="","",'Student DATA Entry'!I83)</f>
        <v/>
      </c>
      <c r="EY86" s="382" t="str">
        <f>IF('Student DATA Entry'!J83="","",'Student DATA Entry'!J83)</f>
        <v/>
      </c>
      <c r="EZ86" s="368" t="str">
        <f t="shared" si="243"/>
        <v xml:space="preserve">      </v>
      </c>
      <c r="FA86" s="368" t="str">
        <f t="shared" si="244"/>
        <v xml:space="preserve">      </v>
      </c>
      <c r="FB86" s="368" t="str">
        <f t="shared" si="245"/>
        <v xml:space="preserve">      </v>
      </c>
      <c r="FC86" s="368" t="str">
        <f t="shared" si="246"/>
        <v xml:space="preserve">              </v>
      </c>
      <c r="FD86" s="368" t="str">
        <f t="shared" si="247"/>
        <v xml:space="preserve"> </v>
      </c>
      <c r="FE86" s="479" t="str">
        <f t="shared" si="248"/>
        <v/>
      </c>
      <c r="FF86" s="384" t="str">
        <f t="shared" si="249"/>
        <v/>
      </c>
      <c r="FG86" s="481" t="str">
        <f t="shared" si="250"/>
        <v/>
      </c>
      <c r="FH86" s="386" t="str">
        <f t="shared" si="251"/>
        <v/>
      </c>
      <c r="FI86" s="364" t="str">
        <f t="shared" si="252"/>
        <v/>
      </c>
    </row>
    <row r="87" spans="1:165" s="140" customFormat="1" ht="15.6" customHeight="1">
      <c r="A87" s="369">
        <v>82</v>
      </c>
      <c r="B87" s="370" t="str">
        <f>IF('Marks Entry'!B89="","",VALUE('Marks Entry'!B89))</f>
        <v/>
      </c>
      <c r="C87" s="371" t="str">
        <f>IF('Marks Entry'!C89="","",'Marks Entry'!C89)</f>
        <v/>
      </c>
      <c r="D87" s="372" t="str">
        <f>IF('Marks Entry'!D89="","",'Marks Entry'!D89)</f>
        <v/>
      </c>
      <c r="E87" s="373" t="str">
        <f>IF('Marks Entry'!E89="","",'Marks Entry'!E89)</f>
        <v/>
      </c>
      <c r="F87" s="373" t="str">
        <f>IF('Marks Entry'!F89="","",'Marks Entry'!F89)</f>
        <v/>
      </c>
      <c r="G87" s="373" t="str">
        <f>IF('Marks Entry'!G89="","",'Marks Entry'!G89)</f>
        <v/>
      </c>
      <c r="H87" s="352" t="str">
        <f>IF('Marks Entry'!H89="","",'Marks Entry'!H89)</f>
        <v/>
      </c>
      <c r="I87" s="352" t="str">
        <f>IF('Marks Entry'!I89="","",'Marks Entry'!I89)</f>
        <v/>
      </c>
      <c r="J87" s="352" t="str">
        <f>IF('Marks Entry'!J89="","",'Marks Entry'!J89)</f>
        <v/>
      </c>
      <c r="K87" s="352" t="str">
        <f>IF('Marks Entry'!K89="","",'Marks Entry'!K89)</f>
        <v/>
      </c>
      <c r="L87" s="352" t="str">
        <f>IF('Marks Entry'!L89="","",'Marks Entry'!L89)</f>
        <v/>
      </c>
      <c r="M87" s="353" t="str">
        <f t="shared" si="140"/>
        <v/>
      </c>
      <c r="N87" s="374" t="str">
        <f t="shared" si="141"/>
        <v/>
      </c>
      <c r="O87" s="352" t="str">
        <f>IF('Marks Entry'!M89="","",'Marks Entry'!M89)</f>
        <v/>
      </c>
      <c r="P87" s="374" t="str">
        <f t="shared" si="142"/>
        <v/>
      </c>
      <c r="Q87" s="371" t="str">
        <f>IF(AND($B87="NSO",$E87="",O87=""),"",IF(AND('Marks Entry'!N89="AB"),"AB",IF(AND('Marks Entry'!N89="ML"),"RE",IF('Marks Entry'!N89="","",ROUNDUP('Marks Entry'!N89*30/100,0)))))</f>
        <v/>
      </c>
      <c r="R87" s="375" t="str">
        <f t="shared" si="143"/>
        <v/>
      </c>
      <c r="S87" s="357">
        <f t="shared" si="144"/>
        <v>0</v>
      </c>
      <c r="T87" s="357">
        <f t="shared" si="145"/>
        <v>0</v>
      </c>
      <c r="U87" s="358" t="str">
        <f t="shared" si="146"/>
        <v/>
      </c>
      <c r="V87" s="357" t="str">
        <f t="shared" si="147"/>
        <v/>
      </c>
      <c r="W87" s="357" t="str">
        <f t="shared" si="148"/>
        <v/>
      </c>
      <c r="X87" s="357" t="str">
        <f t="shared" si="149"/>
        <v/>
      </c>
      <c r="Y87" s="352" t="str">
        <f>IF('Marks Entry'!O89="","",'Marks Entry'!O89)</f>
        <v/>
      </c>
      <c r="Z87" s="352" t="str">
        <f>IF('Marks Entry'!P89="","",'Marks Entry'!P89)</f>
        <v/>
      </c>
      <c r="AA87" s="352" t="str">
        <f>IF('Marks Entry'!Q89="","",'Marks Entry'!Q89)</f>
        <v/>
      </c>
      <c r="AB87" s="353" t="str">
        <f t="shared" si="150"/>
        <v/>
      </c>
      <c r="AC87" s="374" t="str">
        <f t="shared" si="151"/>
        <v/>
      </c>
      <c r="AD87" s="352" t="str">
        <f>IF('Marks Entry'!R89="","",'Marks Entry'!R89)</f>
        <v/>
      </c>
      <c r="AE87" s="374" t="str">
        <f t="shared" si="152"/>
        <v/>
      </c>
      <c r="AF87" s="371" t="str">
        <f>IF(AND($B87="NSO",$E87=""),"",IF(AND('Marks Entry'!S89="AB"),"AB",IF(AND('Marks Entry'!S89="ML"),"RE",IF('Marks Entry'!S89="","",ROUNDUP('Marks Entry'!S89*30/100,0)))))</f>
        <v/>
      </c>
      <c r="AG87" s="375" t="str">
        <f t="shared" si="153"/>
        <v/>
      </c>
      <c r="AH87" s="357">
        <f t="shared" si="154"/>
        <v>0</v>
      </c>
      <c r="AI87" s="357">
        <f t="shared" si="155"/>
        <v>0</v>
      </c>
      <c r="AJ87" s="358" t="str">
        <f t="shared" si="156"/>
        <v/>
      </c>
      <c r="AK87" s="357" t="str">
        <f t="shared" si="157"/>
        <v/>
      </c>
      <c r="AL87" s="357" t="str">
        <f t="shared" si="158"/>
        <v/>
      </c>
      <c r="AM87" s="357" t="str">
        <f t="shared" si="159"/>
        <v/>
      </c>
      <c r="AN87" s="359" t="str">
        <f>IF('Marks Entry'!T89="","",'Marks Entry'!T89)</f>
        <v/>
      </c>
      <c r="AO87" s="352" t="str">
        <f>IF('Marks Entry'!V89="","",'Marks Entry'!V89)</f>
        <v/>
      </c>
      <c r="AP87" s="352" t="str">
        <f>IF('Marks Entry'!W89="","",'Marks Entry'!W89)</f>
        <v/>
      </c>
      <c r="AQ87" s="352" t="str">
        <f>IF('Marks Entry'!X89="","",'Marks Entry'!X89)</f>
        <v/>
      </c>
      <c r="AR87" s="353" t="str">
        <f t="shared" si="160"/>
        <v/>
      </c>
      <c r="AS87" s="374" t="str">
        <f t="shared" si="161"/>
        <v/>
      </c>
      <c r="AT87" s="352" t="str">
        <f>IF('Marks Entry'!Y89="","",'Marks Entry'!Y89)</f>
        <v/>
      </c>
      <c r="AU87" s="352" t="str">
        <f>IF('Marks Entry'!Z89="","",'Marks Entry'!Z89)</f>
        <v/>
      </c>
      <c r="AV87" s="352" t="str">
        <f t="shared" si="162"/>
        <v/>
      </c>
      <c r="AW87" s="374" t="str">
        <f t="shared" si="163"/>
        <v/>
      </c>
      <c r="AX87" s="371" t="str">
        <f>IF(AND($B87="NSO",$E87=""),"",IF(AND('Marks Entry'!AA89="AB",'Marks Entry'!AB89="AB"),"AB",IF(AND('Marks Entry'!AA89="ML",'Marks Entry'!AB89="ML"),"RE",IF('Marks Entry'!AA89="","",ROUNDUP(('Marks Entry'!AA89+'Marks Entry'!AB89)*30/100,0)))))</f>
        <v/>
      </c>
      <c r="AY87" s="375" t="str">
        <f t="shared" si="164"/>
        <v/>
      </c>
      <c r="AZ87" s="357">
        <f t="shared" si="165"/>
        <v>0</v>
      </c>
      <c r="BA87" s="357">
        <f t="shared" si="166"/>
        <v>0</v>
      </c>
      <c r="BB87" s="358" t="str">
        <f t="shared" si="167"/>
        <v/>
      </c>
      <c r="BC87" s="357" t="str">
        <f t="shared" si="168"/>
        <v/>
      </c>
      <c r="BD87" s="357" t="str">
        <f t="shared" si="169"/>
        <v/>
      </c>
      <c r="BE87" s="357" t="str">
        <f t="shared" si="170"/>
        <v/>
      </c>
      <c r="BF87" s="359" t="str">
        <f>IF('Marks Entry'!AC89="","",'Marks Entry'!AC89)</f>
        <v/>
      </c>
      <c r="BG87" s="352" t="str">
        <f>IF('Marks Entry'!AE89="","",'Marks Entry'!AE89)</f>
        <v/>
      </c>
      <c r="BH87" s="352" t="str">
        <f>IF('Marks Entry'!AF89="","",'Marks Entry'!AF89)</f>
        <v/>
      </c>
      <c r="BI87" s="352" t="str">
        <f>IF('Marks Entry'!AG89="","",'Marks Entry'!AG89)</f>
        <v/>
      </c>
      <c r="BJ87" s="353" t="str">
        <f t="shared" si="171"/>
        <v/>
      </c>
      <c r="BK87" s="374" t="str">
        <f t="shared" si="172"/>
        <v/>
      </c>
      <c r="BL87" s="352" t="str">
        <f>IF('Marks Entry'!AH89="","",'Marks Entry'!AH89)</f>
        <v/>
      </c>
      <c r="BM87" s="352" t="str">
        <f>IF('Marks Entry'!AI89="","",'Marks Entry'!AI89)</f>
        <v/>
      </c>
      <c r="BN87" s="352" t="str">
        <f t="shared" si="173"/>
        <v/>
      </c>
      <c r="BO87" s="374" t="str">
        <f t="shared" si="174"/>
        <v/>
      </c>
      <c r="BP87" s="371" t="str">
        <f>IF(AND($B87="NSO",$E87=""),"",IF(AND('Marks Entry'!AJ89="AB",'Marks Entry'!AK89="AB"),"AB",IF(AND('Marks Entry'!AJ89="ML",'Marks Entry'!AK89="ML"),"RE",IF('Marks Entry'!AJ89="","",ROUNDUP(('Marks Entry'!AJ89+'Marks Entry'!AK89)*30/100,0)))))</f>
        <v/>
      </c>
      <c r="BQ87" s="375" t="str">
        <f t="shared" si="175"/>
        <v/>
      </c>
      <c r="BR87" s="357">
        <f t="shared" si="176"/>
        <v>0</v>
      </c>
      <c r="BS87" s="357">
        <f t="shared" si="177"/>
        <v>0</v>
      </c>
      <c r="BT87" s="358" t="str">
        <f t="shared" si="178"/>
        <v/>
      </c>
      <c r="BU87" s="357" t="str">
        <f t="shared" si="179"/>
        <v/>
      </c>
      <c r="BV87" s="357" t="str">
        <f t="shared" si="180"/>
        <v/>
      </c>
      <c r="BW87" s="357" t="str">
        <f t="shared" si="181"/>
        <v/>
      </c>
      <c r="BX87" s="359" t="str">
        <f>IF('Marks Entry'!AL89="","",'Marks Entry'!AL89)</f>
        <v/>
      </c>
      <c r="BY87" s="352" t="str">
        <f>IF('Marks Entry'!AN89="","",'Marks Entry'!AN89)</f>
        <v/>
      </c>
      <c r="BZ87" s="352" t="str">
        <f>IF('Marks Entry'!AO89="","",'Marks Entry'!AO89)</f>
        <v/>
      </c>
      <c r="CA87" s="352" t="str">
        <f>IF('Marks Entry'!AP89="","",'Marks Entry'!AP89)</f>
        <v/>
      </c>
      <c r="CB87" s="353" t="str">
        <f t="shared" si="182"/>
        <v/>
      </c>
      <c r="CC87" s="374" t="str">
        <f t="shared" si="183"/>
        <v/>
      </c>
      <c r="CD87" s="352" t="str">
        <f>IF('Marks Entry'!AQ89="","",'Marks Entry'!AQ89)</f>
        <v/>
      </c>
      <c r="CE87" s="352" t="str">
        <f>IF('Marks Entry'!AR89="","",'Marks Entry'!AR89)</f>
        <v/>
      </c>
      <c r="CF87" s="352" t="str">
        <f t="shared" si="184"/>
        <v/>
      </c>
      <c r="CG87" s="374" t="str">
        <f t="shared" si="185"/>
        <v/>
      </c>
      <c r="CH87" s="371" t="str">
        <f>IF(AND($B87="NSO",$E87=""),"",IF(AND('Marks Entry'!AS89="AB",'Marks Entry'!AT89="AB"),"AB",IF(AND('Marks Entry'!AS89="ML",'Marks Entry'!AT89="ML"),"RE",IF('Marks Entry'!AS89="","",ROUNDUP(('Marks Entry'!AS89+'Marks Entry'!AT89)*30/100,0)))))</f>
        <v/>
      </c>
      <c r="CI87" s="375" t="str">
        <f t="shared" si="186"/>
        <v/>
      </c>
      <c r="CJ87" s="357">
        <f t="shared" si="187"/>
        <v>0</v>
      </c>
      <c r="CK87" s="357">
        <f t="shared" si="188"/>
        <v>0</v>
      </c>
      <c r="CL87" s="358" t="str">
        <f t="shared" si="189"/>
        <v/>
      </c>
      <c r="CM87" s="357" t="str">
        <f t="shared" si="190"/>
        <v/>
      </c>
      <c r="CN87" s="357" t="str">
        <f t="shared" si="191"/>
        <v/>
      </c>
      <c r="CO87" s="357" t="str">
        <f t="shared" si="192"/>
        <v/>
      </c>
      <c r="CP87" s="359" t="str">
        <f>IF('Marks Entry'!AU89="","",'Marks Entry'!AU89)</f>
        <v/>
      </c>
      <c r="CQ87" s="352" t="str">
        <f>IF('Marks Entry'!AW89="","",'Marks Entry'!AW89)</f>
        <v/>
      </c>
      <c r="CR87" s="352" t="str">
        <f>IF('Marks Entry'!AX89="","",'Marks Entry'!AX89)</f>
        <v/>
      </c>
      <c r="CS87" s="352" t="str">
        <f>IF('Marks Entry'!AY89="","",'Marks Entry'!AY89)</f>
        <v/>
      </c>
      <c r="CT87" s="353" t="str">
        <f t="shared" si="193"/>
        <v/>
      </c>
      <c r="CU87" s="374" t="str">
        <f t="shared" si="194"/>
        <v/>
      </c>
      <c r="CV87" s="352" t="str">
        <f>IF('Marks Entry'!AZ89="","",'Marks Entry'!AZ89)</f>
        <v/>
      </c>
      <c r="CW87" s="352" t="str">
        <f>IF('Marks Entry'!BA89="","",'Marks Entry'!BA89)</f>
        <v/>
      </c>
      <c r="CX87" s="352" t="str">
        <f t="shared" si="195"/>
        <v/>
      </c>
      <c r="CY87" s="374" t="str">
        <f t="shared" si="196"/>
        <v/>
      </c>
      <c r="CZ87" s="371" t="str">
        <f>IF(AND($B87="NSO",$E87=""),"",IF(AND('Marks Entry'!BB89="AB",'Marks Entry'!BC89="AB"),"AB",IF(AND('Marks Entry'!BB89="ML",'Marks Entry'!BC89="ML"),"RE",IF('Marks Entry'!BB89="","",ROUNDUP(('Marks Entry'!BB89+'Marks Entry'!BC89)*30/100,0)))))</f>
        <v/>
      </c>
      <c r="DA87" s="375" t="str">
        <f t="shared" si="197"/>
        <v/>
      </c>
      <c r="DB87" s="357">
        <f t="shared" si="198"/>
        <v>0</v>
      </c>
      <c r="DC87" s="357">
        <f t="shared" si="199"/>
        <v>0</v>
      </c>
      <c r="DD87" s="358" t="str">
        <f t="shared" si="200"/>
        <v/>
      </c>
      <c r="DE87" s="357" t="str">
        <f t="shared" si="201"/>
        <v/>
      </c>
      <c r="DF87" s="357" t="str">
        <f t="shared" si="202"/>
        <v/>
      </c>
      <c r="DG87" s="357" t="str">
        <f t="shared" si="203"/>
        <v/>
      </c>
      <c r="DH87" s="357">
        <f t="shared" si="204"/>
        <v>0</v>
      </c>
      <c r="DI87" s="376" t="str">
        <f t="shared" si="205"/>
        <v/>
      </c>
      <c r="DJ87" s="376" t="str">
        <f t="shared" si="206"/>
        <v/>
      </c>
      <c r="DK87" s="376" t="str">
        <f t="shared" si="207"/>
        <v/>
      </c>
      <c r="DL87" s="376" t="str">
        <f t="shared" si="208"/>
        <v/>
      </c>
      <c r="DM87" s="376" t="str">
        <f t="shared" si="209"/>
        <v/>
      </c>
      <c r="DN87" s="376" t="str">
        <f t="shared" si="210"/>
        <v/>
      </c>
      <c r="DO87" s="361">
        <f t="shared" si="211"/>
        <v>0</v>
      </c>
      <c r="DP87" s="361">
        <f t="shared" si="212"/>
        <v>0</v>
      </c>
      <c r="DQ87" s="361">
        <f t="shared" si="213"/>
        <v>0</v>
      </c>
      <c r="DR87" s="361">
        <f t="shared" si="214"/>
        <v>0</v>
      </c>
      <c r="DS87" s="361">
        <f t="shared" si="215"/>
        <v>0</v>
      </c>
      <c r="DT87" s="377" t="str">
        <f t="shared" si="216"/>
        <v/>
      </c>
      <c r="DU87" s="480" t="str">
        <f>IF('Marks Entry'!BD89="","",'Marks Entry'!BD89)</f>
        <v/>
      </c>
      <c r="DV87" s="480" t="str">
        <f>IF('Marks Entry'!BE89="","",'Marks Entry'!BE89)</f>
        <v/>
      </c>
      <c r="DW87" s="480" t="str">
        <f>IF('Marks Entry'!BF89="","",'Marks Entry'!BF89)</f>
        <v/>
      </c>
      <c r="DX87" s="378" t="str">
        <f t="shared" si="217"/>
        <v/>
      </c>
      <c r="DY87" s="352" t="str">
        <f t="shared" si="218"/>
        <v/>
      </c>
      <c r="DZ87" s="379" t="str">
        <f t="shared" si="219"/>
        <v/>
      </c>
      <c r="EA87" s="352" t="str">
        <f t="shared" si="220"/>
        <v/>
      </c>
      <c r="EB87" s="379" t="str">
        <f t="shared" si="221"/>
        <v/>
      </c>
      <c r="EC87" s="352" t="str">
        <f t="shared" si="222"/>
        <v/>
      </c>
      <c r="ED87" s="352" t="str">
        <f t="shared" si="223"/>
        <v/>
      </c>
      <c r="EE87" s="352" t="str">
        <f t="shared" si="224"/>
        <v/>
      </c>
      <c r="EF87" s="380" t="str">
        <f t="shared" si="225"/>
        <v/>
      </c>
      <c r="EG87" s="379" t="str">
        <f t="shared" si="226"/>
        <v/>
      </c>
      <c r="EH87" s="352" t="str">
        <f t="shared" si="227"/>
        <v/>
      </c>
      <c r="EI87" s="352" t="str">
        <f t="shared" si="228"/>
        <v/>
      </c>
      <c r="EJ87" s="352" t="str">
        <f t="shared" si="229"/>
        <v/>
      </c>
      <c r="EK87" s="352" t="str">
        <f t="shared" si="230"/>
        <v/>
      </c>
      <c r="EL87" s="379" t="str">
        <f t="shared" si="231"/>
        <v/>
      </c>
      <c r="EM87" s="352" t="str">
        <f t="shared" si="232"/>
        <v/>
      </c>
      <c r="EN87" s="352" t="str">
        <f t="shared" si="233"/>
        <v/>
      </c>
      <c r="EO87" s="352" t="str">
        <f t="shared" si="234"/>
        <v/>
      </c>
      <c r="EP87" s="352" t="str">
        <f t="shared" si="235"/>
        <v/>
      </c>
      <c r="EQ87" s="379" t="str">
        <f t="shared" si="236"/>
        <v/>
      </c>
      <c r="ER87" s="352" t="str">
        <f t="shared" si="237"/>
        <v/>
      </c>
      <c r="ES87" s="352" t="str">
        <f t="shared" si="238"/>
        <v/>
      </c>
      <c r="ET87" s="352" t="str">
        <f t="shared" si="239"/>
        <v/>
      </c>
      <c r="EU87" s="352" t="str">
        <f t="shared" si="240"/>
        <v/>
      </c>
      <c r="EV87" s="379" t="str">
        <f t="shared" si="241"/>
        <v/>
      </c>
      <c r="EW87" s="379" t="str">
        <f t="shared" si="242"/>
        <v/>
      </c>
      <c r="EX87" s="381" t="str">
        <f>IF('Student DATA Entry'!I84="","",'Student DATA Entry'!I84)</f>
        <v/>
      </c>
      <c r="EY87" s="382" t="str">
        <f>IF('Student DATA Entry'!J84="","",'Student DATA Entry'!J84)</f>
        <v/>
      </c>
      <c r="EZ87" s="368" t="str">
        <f t="shared" si="243"/>
        <v xml:space="preserve">      </v>
      </c>
      <c r="FA87" s="368" t="str">
        <f t="shared" si="244"/>
        <v xml:space="preserve">      </v>
      </c>
      <c r="FB87" s="368" t="str">
        <f t="shared" si="245"/>
        <v xml:space="preserve">      </v>
      </c>
      <c r="FC87" s="368" t="str">
        <f t="shared" si="246"/>
        <v xml:space="preserve">              </v>
      </c>
      <c r="FD87" s="368" t="str">
        <f t="shared" si="247"/>
        <v xml:space="preserve"> </v>
      </c>
      <c r="FE87" s="479" t="str">
        <f t="shared" si="248"/>
        <v/>
      </c>
      <c r="FF87" s="384" t="str">
        <f t="shared" si="249"/>
        <v/>
      </c>
      <c r="FG87" s="481" t="str">
        <f t="shared" si="250"/>
        <v/>
      </c>
      <c r="FH87" s="386" t="str">
        <f t="shared" si="251"/>
        <v/>
      </c>
      <c r="FI87" s="364" t="str">
        <f t="shared" si="252"/>
        <v/>
      </c>
    </row>
    <row r="88" spans="1:165" s="140" customFormat="1" ht="15.6" customHeight="1">
      <c r="A88" s="369">
        <v>83</v>
      </c>
      <c r="B88" s="370" t="str">
        <f>IF('Marks Entry'!B90="","",VALUE('Marks Entry'!B90))</f>
        <v/>
      </c>
      <c r="C88" s="371" t="str">
        <f>IF('Marks Entry'!C90="","",'Marks Entry'!C90)</f>
        <v/>
      </c>
      <c r="D88" s="372" t="str">
        <f>IF('Marks Entry'!D90="","",'Marks Entry'!D90)</f>
        <v/>
      </c>
      <c r="E88" s="373" t="str">
        <f>IF('Marks Entry'!E90="","",'Marks Entry'!E90)</f>
        <v/>
      </c>
      <c r="F88" s="373" t="str">
        <f>IF('Marks Entry'!F90="","",'Marks Entry'!F90)</f>
        <v/>
      </c>
      <c r="G88" s="373" t="str">
        <f>IF('Marks Entry'!G90="","",'Marks Entry'!G90)</f>
        <v/>
      </c>
      <c r="H88" s="352" t="str">
        <f>IF('Marks Entry'!H90="","",'Marks Entry'!H90)</f>
        <v/>
      </c>
      <c r="I88" s="352" t="str">
        <f>IF('Marks Entry'!I90="","",'Marks Entry'!I90)</f>
        <v/>
      </c>
      <c r="J88" s="352" t="str">
        <f>IF('Marks Entry'!J90="","",'Marks Entry'!J90)</f>
        <v/>
      </c>
      <c r="K88" s="352" t="str">
        <f>IF('Marks Entry'!K90="","",'Marks Entry'!K90)</f>
        <v/>
      </c>
      <c r="L88" s="352" t="str">
        <f>IF('Marks Entry'!L90="","",'Marks Entry'!L90)</f>
        <v/>
      </c>
      <c r="M88" s="353" t="str">
        <f t="shared" si="140"/>
        <v/>
      </c>
      <c r="N88" s="374" t="str">
        <f t="shared" si="141"/>
        <v/>
      </c>
      <c r="O88" s="352" t="str">
        <f>IF('Marks Entry'!M90="","",'Marks Entry'!M90)</f>
        <v/>
      </c>
      <c r="P88" s="374" t="str">
        <f t="shared" si="142"/>
        <v/>
      </c>
      <c r="Q88" s="371" t="str">
        <f>IF(AND($B88="NSO",$E88="",O88=""),"",IF(AND('Marks Entry'!N90="AB"),"AB",IF(AND('Marks Entry'!N90="ML"),"RE",IF('Marks Entry'!N90="","",ROUNDUP('Marks Entry'!N90*30/100,0)))))</f>
        <v/>
      </c>
      <c r="R88" s="375" t="str">
        <f t="shared" si="143"/>
        <v/>
      </c>
      <c r="S88" s="357">
        <f t="shared" si="144"/>
        <v>0</v>
      </c>
      <c r="T88" s="357">
        <f t="shared" si="145"/>
        <v>0</v>
      </c>
      <c r="U88" s="358" t="str">
        <f t="shared" si="146"/>
        <v/>
      </c>
      <c r="V88" s="357" t="str">
        <f t="shared" si="147"/>
        <v/>
      </c>
      <c r="W88" s="357" t="str">
        <f t="shared" si="148"/>
        <v/>
      </c>
      <c r="X88" s="357" t="str">
        <f t="shared" si="149"/>
        <v/>
      </c>
      <c r="Y88" s="352" t="str">
        <f>IF('Marks Entry'!O90="","",'Marks Entry'!O90)</f>
        <v/>
      </c>
      <c r="Z88" s="352" t="str">
        <f>IF('Marks Entry'!P90="","",'Marks Entry'!P90)</f>
        <v/>
      </c>
      <c r="AA88" s="352" t="str">
        <f>IF('Marks Entry'!Q90="","",'Marks Entry'!Q90)</f>
        <v/>
      </c>
      <c r="AB88" s="353" t="str">
        <f t="shared" si="150"/>
        <v/>
      </c>
      <c r="AC88" s="374" t="str">
        <f t="shared" si="151"/>
        <v/>
      </c>
      <c r="AD88" s="352" t="str">
        <f>IF('Marks Entry'!R90="","",'Marks Entry'!R90)</f>
        <v/>
      </c>
      <c r="AE88" s="374" t="str">
        <f t="shared" si="152"/>
        <v/>
      </c>
      <c r="AF88" s="371" t="str">
        <f>IF(AND($B88="NSO",$E88=""),"",IF(AND('Marks Entry'!S90="AB"),"AB",IF(AND('Marks Entry'!S90="ML"),"RE",IF('Marks Entry'!S90="","",ROUNDUP('Marks Entry'!S90*30/100,0)))))</f>
        <v/>
      </c>
      <c r="AG88" s="375" t="str">
        <f t="shared" si="153"/>
        <v/>
      </c>
      <c r="AH88" s="357">
        <f t="shared" si="154"/>
        <v>0</v>
      </c>
      <c r="AI88" s="357">
        <f t="shared" si="155"/>
        <v>0</v>
      </c>
      <c r="AJ88" s="358" t="str">
        <f t="shared" si="156"/>
        <v/>
      </c>
      <c r="AK88" s="357" t="str">
        <f t="shared" si="157"/>
        <v/>
      </c>
      <c r="AL88" s="357" t="str">
        <f t="shared" si="158"/>
        <v/>
      </c>
      <c r="AM88" s="357" t="str">
        <f t="shared" si="159"/>
        <v/>
      </c>
      <c r="AN88" s="359" t="str">
        <f>IF('Marks Entry'!T90="","",'Marks Entry'!T90)</f>
        <v/>
      </c>
      <c r="AO88" s="352" t="str">
        <f>IF('Marks Entry'!V90="","",'Marks Entry'!V90)</f>
        <v/>
      </c>
      <c r="AP88" s="352" t="str">
        <f>IF('Marks Entry'!W90="","",'Marks Entry'!W90)</f>
        <v/>
      </c>
      <c r="AQ88" s="352" t="str">
        <f>IF('Marks Entry'!X90="","",'Marks Entry'!X90)</f>
        <v/>
      </c>
      <c r="AR88" s="353" t="str">
        <f t="shared" si="160"/>
        <v/>
      </c>
      <c r="AS88" s="374" t="str">
        <f t="shared" si="161"/>
        <v/>
      </c>
      <c r="AT88" s="352" t="str">
        <f>IF('Marks Entry'!Y90="","",'Marks Entry'!Y90)</f>
        <v/>
      </c>
      <c r="AU88" s="352" t="str">
        <f>IF('Marks Entry'!Z90="","",'Marks Entry'!Z90)</f>
        <v/>
      </c>
      <c r="AV88" s="352" t="str">
        <f t="shared" si="162"/>
        <v/>
      </c>
      <c r="AW88" s="374" t="str">
        <f t="shared" si="163"/>
        <v/>
      </c>
      <c r="AX88" s="371" t="str">
        <f>IF(AND($B88="NSO",$E88=""),"",IF(AND('Marks Entry'!AA90="AB",'Marks Entry'!AB90="AB"),"AB",IF(AND('Marks Entry'!AA90="ML",'Marks Entry'!AB90="ML"),"RE",IF('Marks Entry'!AA90="","",ROUNDUP(('Marks Entry'!AA90+'Marks Entry'!AB90)*30/100,0)))))</f>
        <v/>
      </c>
      <c r="AY88" s="375" t="str">
        <f t="shared" si="164"/>
        <v/>
      </c>
      <c r="AZ88" s="357">
        <f t="shared" si="165"/>
        <v>0</v>
      </c>
      <c r="BA88" s="357">
        <f t="shared" si="166"/>
        <v>0</v>
      </c>
      <c r="BB88" s="358" t="str">
        <f t="shared" si="167"/>
        <v/>
      </c>
      <c r="BC88" s="357" t="str">
        <f t="shared" si="168"/>
        <v/>
      </c>
      <c r="BD88" s="357" t="str">
        <f t="shared" si="169"/>
        <v/>
      </c>
      <c r="BE88" s="357" t="str">
        <f t="shared" si="170"/>
        <v/>
      </c>
      <c r="BF88" s="359" t="str">
        <f>IF('Marks Entry'!AC90="","",'Marks Entry'!AC90)</f>
        <v/>
      </c>
      <c r="BG88" s="352" t="str">
        <f>IF('Marks Entry'!AE90="","",'Marks Entry'!AE90)</f>
        <v/>
      </c>
      <c r="BH88" s="352" t="str">
        <f>IF('Marks Entry'!AF90="","",'Marks Entry'!AF90)</f>
        <v/>
      </c>
      <c r="BI88" s="352" t="str">
        <f>IF('Marks Entry'!AG90="","",'Marks Entry'!AG90)</f>
        <v/>
      </c>
      <c r="BJ88" s="353" t="str">
        <f t="shared" si="171"/>
        <v/>
      </c>
      <c r="BK88" s="374" t="str">
        <f t="shared" si="172"/>
        <v/>
      </c>
      <c r="BL88" s="352" t="str">
        <f>IF('Marks Entry'!AH90="","",'Marks Entry'!AH90)</f>
        <v/>
      </c>
      <c r="BM88" s="352" t="str">
        <f>IF('Marks Entry'!AI90="","",'Marks Entry'!AI90)</f>
        <v/>
      </c>
      <c r="BN88" s="352" t="str">
        <f t="shared" si="173"/>
        <v/>
      </c>
      <c r="BO88" s="374" t="str">
        <f t="shared" si="174"/>
        <v/>
      </c>
      <c r="BP88" s="371" t="str">
        <f>IF(AND($B88="NSO",$E88=""),"",IF(AND('Marks Entry'!AJ90="AB",'Marks Entry'!AK90="AB"),"AB",IF(AND('Marks Entry'!AJ90="ML",'Marks Entry'!AK90="ML"),"RE",IF('Marks Entry'!AJ90="","",ROUNDUP(('Marks Entry'!AJ90+'Marks Entry'!AK90)*30/100,0)))))</f>
        <v/>
      </c>
      <c r="BQ88" s="375" t="str">
        <f t="shared" si="175"/>
        <v/>
      </c>
      <c r="BR88" s="357">
        <f t="shared" si="176"/>
        <v>0</v>
      </c>
      <c r="BS88" s="357">
        <f t="shared" si="177"/>
        <v>0</v>
      </c>
      <c r="BT88" s="358" t="str">
        <f t="shared" si="178"/>
        <v/>
      </c>
      <c r="BU88" s="357" t="str">
        <f t="shared" si="179"/>
        <v/>
      </c>
      <c r="BV88" s="357" t="str">
        <f t="shared" si="180"/>
        <v/>
      </c>
      <c r="BW88" s="357" t="str">
        <f t="shared" si="181"/>
        <v/>
      </c>
      <c r="BX88" s="359" t="str">
        <f>IF('Marks Entry'!AL90="","",'Marks Entry'!AL90)</f>
        <v/>
      </c>
      <c r="BY88" s="352" t="str">
        <f>IF('Marks Entry'!AN90="","",'Marks Entry'!AN90)</f>
        <v/>
      </c>
      <c r="BZ88" s="352" t="str">
        <f>IF('Marks Entry'!AO90="","",'Marks Entry'!AO90)</f>
        <v/>
      </c>
      <c r="CA88" s="352" t="str">
        <f>IF('Marks Entry'!AP90="","",'Marks Entry'!AP90)</f>
        <v/>
      </c>
      <c r="CB88" s="353" t="str">
        <f t="shared" si="182"/>
        <v/>
      </c>
      <c r="CC88" s="374" t="str">
        <f t="shared" si="183"/>
        <v/>
      </c>
      <c r="CD88" s="352" t="str">
        <f>IF('Marks Entry'!AQ90="","",'Marks Entry'!AQ90)</f>
        <v/>
      </c>
      <c r="CE88" s="352" t="str">
        <f>IF('Marks Entry'!AR90="","",'Marks Entry'!AR90)</f>
        <v/>
      </c>
      <c r="CF88" s="352" t="str">
        <f t="shared" si="184"/>
        <v/>
      </c>
      <c r="CG88" s="374" t="str">
        <f t="shared" si="185"/>
        <v/>
      </c>
      <c r="CH88" s="371" t="str">
        <f>IF(AND($B88="NSO",$E88=""),"",IF(AND('Marks Entry'!AS90="AB",'Marks Entry'!AT90="AB"),"AB",IF(AND('Marks Entry'!AS90="ML",'Marks Entry'!AT90="ML"),"RE",IF('Marks Entry'!AS90="","",ROUNDUP(('Marks Entry'!AS90+'Marks Entry'!AT90)*30/100,0)))))</f>
        <v/>
      </c>
      <c r="CI88" s="375" t="str">
        <f t="shared" si="186"/>
        <v/>
      </c>
      <c r="CJ88" s="357">
        <f t="shared" si="187"/>
        <v>0</v>
      </c>
      <c r="CK88" s="357">
        <f t="shared" si="188"/>
        <v>0</v>
      </c>
      <c r="CL88" s="358" t="str">
        <f t="shared" si="189"/>
        <v/>
      </c>
      <c r="CM88" s="357" t="str">
        <f t="shared" si="190"/>
        <v/>
      </c>
      <c r="CN88" s="357" t="str">
        <f t="shared" si="191"/>
        <v/>
      </c>
      <c r="CO88" s="357" t="str">
        <f t="shared" si="192"/>
        <v/>
      </c>
      <c r="CP88" s="359" t="str">
        <f>IF('Marks Entry'!AU90="","",'Marks Entry'!AU90)</f>
        <v/>
      </c>
      <c r="CQ88" s="352" t="str">
        <f>IF('Marks Entry'!AW90="","",'Marks Entry'!AW90)</f>
        <v/>
      </c>
      <c r="CR88" s="352" t="str">
        <f>IF('Marks Entry'!AX90="","",'Marks Entry'!AX90)</f>
        <v/>
      </c>
      <c r="CS88" s="352" t="str">
        <f>IF('Marks Entry'!AY90="","",'Marks Entry'!AY90)</f>
        <v/>
      </c>
      <c r="CT88" s="353" t="str">
        <f t="shared" si="193"/>
        <v/>
      </c>
      <c r="CU88" s="374" t="str">
        <f t="shared" si="194"/>
        <v/>
      </c>
      <c r="CV88" s="352" t="str">
        <f>IF('Marks Entry'!AZ90="","",'Marks Entry'!AZ90)</f>
        <v/>
      </c>
      <c r="CW88" s="352" t="str">
        <f>IF('Marks Entry'!BA90="","",'Marks Entry'!BA90)</f>
        <v/>
      </c>
      <c r="CX88" s="352" t="str">
        <f t="shared" si="195"/>
        <v/>
      </c>
      <c r="CY88" s="374" t="str">
        <f t="shared" si="196"/>
        <v/>
      </c>
      <c r="CZ88" s="371" t="str">
        <f>IF(AND($B88="NSO",$E88=""),"",IF(AND('Marks Entry'!BB90="AB",'Marks Entry'!BC90="AB"),"AB",IF(AND('Marks Entry'!BB90="ML",'Marks Entry'!BC90="ML"),"RE",IF('Marks Entry'!BB90="","",ROUNDUP(('Marks Entry'!BB90+'Marks Entry'!BC90)*30/100,0)))))</f>
        <v/>
      </c>
      <c r="DA88" s="375" t="str">
        <f t="shared" si="197"/>
        <v/>
      </c>
      <c r="DB88" s="357">
        <f t="shared" si="198"/>
        <v>0</v>
      </c>
      <c r="DC88" s="357">
        <f t="shared" si="199"/>
        <v>0</v>
      </c>
      <c r="DD88" s="358" t="str">
        <f t="shared" si="200"/>
        <v/>
      </c>
      <c r="DE88" s="357" t="str">
        <f t="shared" si="201"/>
        <v/>
      </c>
      <c r="DF88" s="357" t="str">
        <f t="shared" si="202"/>
        <v/>
      </c>
      <c r="DG88" s="357" t="str">
        <f t="shared" si="203"/>
        <v/>
      </c>
      <c r="DH88" s="357">
        <f t="shared" si="204"/>
        <v>0</v>
      </c>
      <c r="DI88" s="376" t="str">
        <f t="shared" si="205"/>
        <v/>
      </c>
      <c r="DJ88" s="376" t="str">
        <f t="shared" si="206"/>
        <v/>
      </c>
      <c r="DK88" s="376" t="str">
        <f t="shared" si="207"/>
        <v/>
      </c>
      <c r="DL88" s="376" t="str">
        <f t="shared" si="208"/>
        <v/>
      </c>
      <c r="DM88" s="376" t="str">
        <f t="shared" si="209"/>
        <v/>
      </c>
      <c r="DN88" s="376" t="str">
        <f t="shared" si="210"/>
        <v/>
      </c>
      <c r="DO88" s="361">
        <f t="shared" si="211"/>
        <v>0</v>
      </c>
      <c r="DP88" s="361">
        <f t="shared" si="212"/>
        <v>0</v>
      </c>
      <c r="DQ88" s="361">
        <f t="shared" si="213"/>
        <v>0</v>
      </c>
      <c r="DR88" s="361">
        <f t="shared" si="214"/>
        <v>0</v>
      </c>
      <c r="DS88" s="361">
        <f t="shared" si="215"/>
        <v>0</v>
      </c>
      <c r="DT88" s="377" t="str">
        <f t="shared" si="216"/>
        <v/>
      </c>
      <c r="DU88" s="480" t="str">
        <f>IF('Marks Entry'!BD90="","",'Marks Entry'!BD90)</f>
        <v/>
      </c>
      <c r="DV88" s="480" t="str">
        <f>IF('Marks Entry'!BE90="","",'Marks Entry'!BE90)</f>
        <v/>
      </c>
      <c r="DW88" s="480" t="str">
        <f>IF('Marks Entry'!BF90="","",'Marks Entry'!BF90)</f>
        <v/>
      </c>
      <c r="DX88" s="378" t="str">
        <f t="shared" si="217"/>
        <v/>
      </c>
      <c r="DY88" s="352" t="str">
        <f t="shared" si="218"/>
        <v/>
      </c>
      <c r="DZ88" s="379" t="str">
        <f t="shared" si="219"/>
        <v/>
      </c>
      <c r="EA88" s="352" t="str">
        <f t="shared" si="220"/>
        <v/>
      </c>
      <c r="EB88" s="379" t="str">
        <f t="shared" si="221"/>
        <v/>
      </c>
      <c r="EC88" s="352" t="str">
        <f t="shared" si="222"/>
        <v/>
      </c>
      <c r="ED88" s="352" t="str">
        <f t="shared" si="223"/>
        <v/>
      </c>
      <c r="EE88" s="352" t="str">
        <f t="shared" si="224"/>
        <v/>
      </c>
      <c r="EF88" s="380" t="str">
        <f t="shared" si="225"/>
        <v/>
      </c>
      <c r="EG88" s="379" t="str">
        <f t="shared" si="226"/>
        <v/>
      </c>
      <c r="EH88" s="352" t="str">
        <f t="shared" si="227"/>
        <v/>
      </c>
      <c r="EI88" s="352" t="str">
        <f t="shared" si="228"/>
        <v/>
      </c>
      <c r="EJ88" s="352" t="str">
        <f t="shared" si="229"/>
        <v/>
      </c>
      <c r="EK88" s="352" t="str">
        <f t="shared" si="230"/>
        <v/>
      </c>
      <c r="EL88" s="379" t="str">
        <f t="shared" si="231"/>
        <v/>
      </c>
      <c r="EM88" s="352" t="str">
        <f t="shared" si="232"/>
        <v/>
      </c>
      <c r="EN88" s="352" t="str">
        <f t="shared" si="233"/>
        <v/>
      </c>
      <c r="EO88" s="352" t="str">
        <f t="shared" si="234"/>
        <v/>
      </c>
      <c r="EP88" s="352" t="str">
        <f t="shared" si="235"/>
        <v/>
      </c>
      <c r="EQ88" s="379" t="str">
        <f t="shared" si="236"/>
        <v/>
      </c>
      <c r="ER88" s="352" t="str">
        <f t="shared" si="237"/>
        <v/>
      </c>
      <c r="ES88" s="352" t="str">
        <f t="shared" si="238"/>
        <v/>
      </c>
      <c r="ET88" s="352" t="str">
        <f t="shared" si="239"/>
        <v/>
      </c>
      <c r="EU88" s="352" t="str">
        <f t="shared" si="240"/>
        <v/>
      </c>
      <c r="EV88" s="379" t="str">
        <f t="shared" si="241"/>
        <v/>
      </c>
      <c r="EW88" s="379" t="str">
        <f t="shared" si="242"/>
        <v/>
      </c>
      <c r="EX88" s="381" t="str">
        <f>IF('Student DATA Entry'!I85="","",'Student DATA Entry'!I85)</f>
        <v/>
      </c>
      <c r="EY88" s="382" t="str">
        <f>IF('Student DATA Entry'!J85="","",'Student DATA Entry'!J85)</f>
        <v/>
      </c>
      <c r="EZ88" s="368" t="str">
        <f t="shared" si="243"/>
        <v xml:space="preserve">      </v>
      </c>
      <c r="FA88" s="368" t="str">
        <f t="shared" si="244"/>
        <v xml:space="preserve">      </v>
      </c>
      <c r="FB88" s="368" t="str">
        <f t="shared" si="245"/>
        <v xml:space="preserve">      </v>
      </c>
      <c r="FC88" s="368" t="str">
        <f t="shared" si="246"/>
        <v xml:space="preserve">              </v>
      </c>
      <c r="FD88" s="368" t="str">
        <f t="shared" si="247"/>
        <v xml:space="preserve"> </v>
      </c>
      <c r="FE88" s="479" t="str">
        <f t="shared" si="248"/>
        <v/>
      </c>
      <c r="FF88" s="384" t="str">
        <f t="shared" si="249"/>
        <v/>
      </c>
      <c r="FG88" s="481" t="str">
        <f t="shared" si="250"/>
        <v/>
      </c>
      <c r="FH88" s="386" t="str">
        <f t="shared" si="251"/>
        <v/>
      </c>
      <c r="FI88" s="364" t="str">
        <f t="shared" si="252"/>
        <v/>
      </c>
    </row>
    <row r="89" spans="1:165" s="140" customFormat="1" ht="15.6" customHeight="1">
      <c r="A89" s="369">
        <v>84</v>
      </c>
      <c r="B89" s="370" t="str">
        <f>IF('Marks Entry'!B91="","",VALUE('Marks Entry'!B91))</f>
        <v/>
      </c>
      <c r="C89" s="371" t="str">
        <f>IF('Marks Entry'!C91="","",'Marks Entry'!C91)</f>
        <v/>
      </c>
      <c r="D89" s="372" t="str">
        <f>IF('Marks Entry'!D91="","",'Marks Entry'!D91)</f>
        <v/>
      </c>
      <c r="E89" s="373" t="str">
        <f>IF('Marks Entry'!E91="","",'Marks Entry'!E91)</f>
        <v/>
      </c>
      <c r="F89" s="373" t="str">
        <f>IF('Marks Entry'!F91="","",'Marks Entry'!F91)</f>
        <v/>
      </c>
      <c r="G89" s="373" t="str">
        <f>IF('Marks Entry'!G91="","",'Marks Entry'!G91)</f>
        <v/>
      </c>
      <c r="H89" s="352" t="str">
        <f>IF('Marks Entry'!H91="","",'Marks Entry'!H91)</f>
        <v/>
      </c>
      <c r="I89" s="352" t="str">
        <f>IF('Marks Entry'!I91="","",'Marks Entry'!I91)</f>
        <v/>
      </c>
      <c r="J89" s="352" t="str">
        <f>IF('Marks Entry'!J91="","",'Marks Entry'!J91)</f>
        <v/>
      </c>
      <c r="K89" s="352" t="str">
        <f>IF('Marks Entry'!K91="","",'Marks Entry'!K91)</f>
        <v/>
      </c>
      <c r="L89" s="352" t="str">
        <f>IF('Marks Entry'!L91="","",'Marks Entry'!L91)</f>
        <v/>
      </c>
      <c r="M89" s="353" t="str">
        <f t="shared" si="140"/>
        <v/>
      </c>
      <c r="N89" s="374" t="str">
        <f t="shared" si="141"/>
        <v/>
      </c>
      <c r="O89" s="352" t="str">
        <f>IF('Marks Entry'!M91="","",'Marks Entry'!M91)</f>
        <v/>
      </c>
      <c r="P89" s="374" t="str">
        <f t="shared" si="142"/>
        <v/>
      </c>
      <c r="Q89" s="371" t="str">
        <f>IF(AND($B89="NSO",$E89="",O89=""),"",IF(AND('Marks Entry'!N91="AB"),"AB",IF(AND('Marks Entry'!N91="ML"),"RE",IF('Marks Entry'!N91="","",ROUNDUP('Marks Entry'!N91*30/100,0)))))</f>
        <v/>
      </c>
      <c r="R89" s="375" t="str">
        <f t="shared" si="143"/>
        <v/>
      </c>
      <c r="S89" s="357">
        <f t="shared" si="144"/>
        <v>0</v>
      </c>
      <c r="T89" s="357">
        <f t="shared" si="145"/>
        <v>0</v>
      </c>
      <c r="U89" s="358" t="str">
        <f t="shared" si="146"/>
        <v/>
      </c>
      <c r="V89" s="357" t="str">
        <f t="shared" si="147"/>
        <v/>
      </c>
      <c r="W89" s="357" t="str">
        <f t="shared" si="148"/>
        <v/>
      </c>
      <c r="X89" s="357" t="str">
        <f t="shared" si="149"/>
        <v/>
      </c>
      <c r="Y89" s="352" t="str">
        <f>IF('Marks Entry'!O91="","",'Marks Entry'!O91)</f>
        <v/>
      </c>
      <c r="Z89" s="352" t="str">
        <f>IF('Marks Entry'!P91="","",'Marks Entry'!P91)</f>
        <v/>
      </c>
      <c r="AA89" s="352" t="str">
        <f>IF('Marks Entry'!Q91="","",'Marks Entry'!Q91)</f>
        <v/>
      </c>
      <c r="AB89" s="353" t="str">
        <f t="shared" si="150"/>
        <v/>
      </c>
      <c r="AC89" s="374" t="str">
        <f t="shared" si="151"/>
        <v/>
      </c>
      <c r="AD89" s="352" t="str">
        <f>IF('Marks Entry'!R91="","",'Marks Entry'!R91)</f>
        <v/>
      </c>
      <c r="AE89" s="374" t="str">
        <f t="shared" si="152"/>
        <v/>
      </c>
      <c r="AF89" s="371" t="str">
        <f>IF(AND($B89="NSO",$E89=""),"",IF(AND('Marks Entry'!S91="AB"),"AB",IF(AND('Marks Entry'!S91="ML"),"RE",IF('Marks Entry'!S91="","",ROUNDUP('Marks Entry'!S91*30/100,0)))))</f>
        <v/>
      </c>
      <c r="AG89" s="375" t="str">
        <f t="shared" si="153"/>
        <v/>
      </c>
      <c r="AH89" s="357">
        <f t="shared" si="154"/>
        <v>0</v>
      </c>
      <c r="AI89" s="357">
        <f t="shared" si="155"/>
        <v>0</v>
      </c>
      <c r="AJ89" s="358" t="str">
        <f t="shared" si="156"/>
        <v/>
      </c>
      <c r="AK89" s="357" t="str">
        <f t="shared" si="157"/>
        <v/>
      </c>
      <c r="AL89" s="357" t="str">
        <f t="shared" si="158"/>
        <v/>
      </c>
      <c r="AM89" s="357" t="str">
        <f t="shared" si="159"/>
        <v/>
      </c>
      <c r="AN89" s="359" t="str">
        <f>IF('Marks Entry'!T91="","",'Marks Entry'!T91)</f>
        <v/>
      </c>
      <c r="AO89" s="352" t="str">
        <f>IF('Marks Entry'!V91="","",'Marks Entry'!V91)</f>
        <v/>
      </c>
      <c r="AP89" s="352" t="str">
        <f>IF('Marks Entry'!W91="","",'Marks Entry'!W91)</f>
        <v/>
      </c>
      <c r="AQ89" s="352" t="str">
        <f>IF('Marks Entry'!X91="","",'Marks Entry'!X91)</f>
        <v/>
      </c>
      <c r="AR89" s="353" t="str">
        <f t="shared" si="160"/>
        <v/>
      </c>
      <c r="AS89" s="374" t="str">
        <f t="shared" si="161"/>
        <v/>
      </c>
      <c r="AT89" s="352" t="str">
        <f>IF('Marks Entry'!Y91="","",'Marks Entry'!Y91)</f>
        <v/>
      </c>
      <c r="AU89" s="352" t="str">
        <f>IF('Marks Entry'!Z91="","",'Marks Entry'!Z91)</f>
        <v/>
      </c>
      <c r="AV89" s="352" t="str">
        <f t="shared" si="162"/>
        <v/>
      </c>
      <c r="AW89" s="374" t="str">
        <f t="shared" si="163"/>
        <v/>
      </c>
      <c r="AX89" s="371" t="str">
        <f>IF(AND($B89="NSO",$E89=""),"",IF(AND('Marks Entry'!AA91="AB",'Marks Entry'!AB91="AB"),"AB",IF(AND('Marks Entry'!AA91="ML",'Marks Entry'!AB91="ML"),"RE",IF('Marks Entry'!AA91="","",ROUNDUP(('Marks Entry'!AA91+'Marks Entry'!AB91)*30/100,0)))))</f>
        <v/>
      </c>
      <c r="AY89" s="375" t="str">
        <f t="shared" si="164"/>
        <v/>
      </c>
      <c r="AZ89" s="357">
        <f t="shared" si="165"/>
        <v>0</v>
      </c>
      <c r="BA89" s="357">
        <f t="shared" si="166"/>
        <v>0</v>
      </c>
      <c r="BB89" s="358" t="str">
        <f t="shared" si="167"/>
        <v/>
      </c>
      <c r="BC89" s="357" t="str">
        <f t="shared" si="168"/>
        <v/>
      </c>
      <c r="BD89" s="357" t="str">
        <f t="shared" si="169"/>
        <v/>
      </c>
      <c r="BE89" s="357" t="str">
        <f t="shared" si="170"/>
        <v/>
      </c>
      <c r="BF89" s="359" t="str">
        <f>IF('Marks Entry'!AC91="","",'Marks Entry'!AC91)</f>
        <v/>
      </c>
      <c r="BG89" s="352" t="str">
        <f>IF('Marks Entry'!AE91="","",'Marks Entry'!AE91)</f>
        <v/>
      </c>
      <c r="BH89" s="352" t="str">
        <f>IF('Marks Entry'!AF91="","",'Marks Entry'!AF91)</f>
        <v/>
      </c>
      <c r="BI89" s="352" t="str">
        <f>IF('Marks Entry'!AG91="","",'Marks Entry'!AG91)</f>
        <v/>
      </c>
      <c r="BJ89" s="353" t="str">
        <f t="shared" si="171"/>
        <v/>
      </c>
      <c r="BK89" s="374" t="str">
        <f t="shared" si="172"/>
        <v/>
      </c>
      <c r="BL89" s="352" t="str">
        <f>IF('Marks Entry'!AH91="","",'Marks Entry'!AH91)</f>
        <v/>
      </c>
      <c r="BM89" s="352" t="str">
        <f>IF('Marks Entry'!AI91="","",'Marks Entry'!AI91)</f>
        <v/>
      </c>
      <c r="BN89" s="352" t="str">
        <f t="shared" si="173"/>
        <v/>
      </c>
      <c r="BO89" s="374" t="str">
        <f t="shared" si="174"/>
        <v/>
      </c>
      <c r="BP89" s="371" t="str">
        <f>IF(AND($B89="NSO",$E89=""),"",IF(AND('Marks Entry'!AJ91="AB",'Marks Entry'!AK91="AB"),"AB",IF(AND('Marks Entry'!AJ91="ML",'Marks Entry'!AK91="ML"),"RE",IF('Marks Entry'!AJ91="","",ROUNDUP(('Marks Entry'!AJ91+'Marks Entry'!AK91)*30/100,0)))))</f>
        <v/>
      </c>
      <c r="BQ89" s="375" t="str">
        <f t="shared" si="175"/>
        <v/>
      </c>
      <c r="BR89" s="357">
        <f t="shared" si="176"/>
        <v>0</v>
      </c>
      <c r="BS89" s="357">
        <f t="shared" si="177"/>
        <v>0</v>
      </c>
      <c r="BT89" s="358" t="str">
        <f t="shared" si="178"/>
        <v/>
      </c>
      <c r="BU89" s="357" t="str">
        <f t="shared" si="179"/>
        <v/>
      </c>
      <c r="BV89" s="357" t="str">
        <f t="shared" si="180"/>
        <v/>
      </c>
      <c r="BW89" s="357" t="str">
        <f t="shared" si="181"/>
        <v/>
      </c>
      <c r="BX89" s="359" t="str">
        <f>IF('Marks Entry'!AL91="","",'Marks Entry'!AL91)</f>
        <v/>
      </c>
      <c r="BY89" s="352" t="str">
        <f>IF('Marks Entry'!AN91="","",'Marks Entry'!AN91)</f>
        <v/>
      </c>
      <c r="BZ89" s="352" t="str">
        <f>IF('Marks Entry'!AO91="","",'Marks Entry'!AO91)</f>
        <v/>
      </c>
      <c r="CA89" s="352" t="str">
        <f>IF('Marks Entry'!AP91="","",'Marks Entry'!AP91)</f>
        <v/>
      </c>
      <c r="CB89" s="353" t="str">
        <f t="shared" si="182"/>
        <v/>
      </c>
      <c r="CC89" s="374" t="str">
        <f t="shared" si="183"/>
        <v/>
      </c>
      <c r="CD89" s="352" t="str">
        <f>IF('Marks Entry'!AQ91="","",'Marks Entry'!AQ91)</f>
        <v/>
      </c>
      <c r="CE89" s="352" t="str">
        <f>IF('Marks Entry'!AR91="","",'Marks Entry'!AR91)</f>
        <v/>
      </c>
      <c r="CF89" s="352" t="str">
        <f t="shared" si="184"/>
        <v/>
      </c>
      <c r="CG89" s="374" t="str">
        <f t="shared" si="185"/>
        <v/>
      </c>
      <c r="CH89" s="371" t="str">
        <f>IF(AND($B89="NSO",$E89=""),"",IF(AND('Marks Entry'!AS91="AB",'Marks Entry'!AT91="AB"),"AB",IF(AND('Marks Entry'!AS91="ML",'Marks Entry'!AT91="ML"),"RE",IF('Marks Entry'!AS91="","",ROUNDUP(('Marks Entry'!AS91+'Marks Entry'!AT91)*30/100,0)))))</f>
        <v/>
      </c>
      <c r="CI89" s="375" t="str">
        <f t="shared" si="186"/>
        <v/>
      </c>
      <c r="CJ89" s="357">
        <f t="shared" si="187"/>
        <v>0</v>
      </c>
      <c r="CK89" s="357">
        <f t="shared" si="188"/>
        <v>0</v>
      </c>
      <c r="CL89" s="358" t="str">
        <f t="shared" si="189"/>
        <v/>
      </c>
      <c r="CM89" s="357" t="str">
        <f t="shared" si="190"/>
        <v/>
      </c>
      <c r="CN89" s="357" t="str">
        <f t="shared" si="191"/>
        <v/>
      </c>
      <c r="CO89" s="357" t="str">
        <f t="shared" si="192"/>
        <v/>
      </c>
      <c r="CP89" s="359" t="str">
        <f>IF('Marks Entry'!AU91="","",'Marks Entry'!AU91)</f>
        <v/>
      </c>
      <c r="CQ89" s="352" t="str">
        <f>IF('Marks Entry'!AW91="","",'Marks Entry'!AW91)</f>
        <v/>
      </c>
      <c r="CR89" s="352" t="str">
        <f>IF('Marks Entry'!AX91="","",'Marks Entry'!AX91)</f>
        <v/>
      </c>
      <c r="CS89" s="352" t="str">
        <f>IF('Marks Entry'!AY91="","",'Marks Entry'!AY91)</f>
        <v/>
      </c>
      <c r="CT89" s="353" t="str">
        <f t="shared" si="193"/>
        <v/>
      </c>
      <c r="CU89" s="374" t="str">
        <f t="shared" si="194"/>
        <v/>
      </c>
      <c r="CV89" s="352" t="str">
        <f>IF('Marks Entry'!AZ91="","",'Marks Entry'!AZ91)</f>
        <v/>
      </c>
      <c r="CW89" s="352" t="str">
        <f>IF('Marks Entry'!BA91="","",'Marks Entry'!BA91)</f>
        <v/>
      </c>
      <c r="CX89" s="352" t="str">
        <f t="shared" si="195"/>
        <v/>
      </c>
      <c r="CY89" s="374" t="str">
        <f t="shared" si="196"/>
        <v/>
      </c>
      <c r="CZ89" s="371" t="str">
        <f>IF(AND($B89="NSO",$E89=""),"",IF(AND('Marks Entry'!BB91="AB",'Marks Entry'!BC91="AB"),"AB",IF(AND('Marks Entry'!BB91="ML",'Marks Entry'!BC91="ML"),"RE",IF('Marks Entry'!BB91="","",ROUNDUP(('Marks Entry'!BB91+'Marks Entry'!BC91)*30/100,0)))))</f>
        <v/>
      </c>
      <c r="DA89" s="375" t="str">
        <f t="shared" si="197"/>
        <v/>
      </c>
      <c r="DB89" s="357">
        <f t="shared" si="198"/>
        <v>0</v>
      </c>
      <c r="DC89" s="357">
        <f t="shared" si="199"/>
        <v>0</v>
      </c>
      <c r="DD89" s="358" t="str">
        <f t="shared" si="200"/>
        <v/>
      </c>
      <c r="DE89" s="357" t="str">
        <f t="shared" si="201"/>
        <v/>
      </c>
      <c r="DF89" s="357" t="str">
        <f t="shared" si="202"/>
        <v/>
      </c>
      <c r="DG89" s="357" t="str">
        <f t="shared" si="203"/>
        <v/>
      </c>
      <c r="DH89" s="357">
        <f t="shared" si="204"/>
        <v>0</v>
      </c>
      <c r="DI89" s="376" t="str">
        <f t="shared" si="205"/>
        <v/>
      </c>
      <c r="DJ89" s="376" t="str">
        <f t="shared" si="206"/>
        <v/>
      </c>
      <c r="DK89" s="376" t="str">
        <f t="shared" si="207"/>
        <v/>
      </c>
      <c r="DL89" s="376" t="str">
        <f t="shared" si="208"/>
        <v/>
      </c>
      <c r="DM89" s="376" t="str">
        <f t="shared" si="209"/>
        <v/>
      </c>
      <c r="DN89" s="376" t="str">
        <f t="shared" si="210"/>
        <v/>
      </c>
      <c r="DO89" s="361">
        <f t="shared" si="211"/>
        <v>0</v>
      </c>
      <c r="DP89" s="361">
        <f t="shared" si="212"/>
        <v>0</v>
      </c>
      <c r="DQ89" s="361">
        <f t="shared" si="213"/>
        <v>0</v>
      </c>
      <c r="DR89" s="361">
        <f t="shared" si="214"/>
        <v>0</v>
      </c>
      <c r="DS89" s="361">
        <f t="shared" si="215"/>
        <v>0</v>
      </c>
      <c r="DT89" s="377" t="str">
        <f t="shared" si="216"/>
        <v/>
      </c>
      <c r="DU89" s="480" t="str">
        <f>IF('Marks Entry'!BD91="","",'Marks Entry'!BD91)</f>
        <v/>
      </c>
      <c r="DV89" s="480" t="str">
        <f>IF('Marks Entry'!BE91="","",'Marks Entry'!BE91)</f>
        <v/>
      </c>
      <c r="DW89" s="480" t="str">
        <f>IF('Marks Entry'!BF91="","",'Marks Entry'!BF91)</f>
        <v/>
      </c>
      <c r="DX89" s="378" t="str">
        <f t="shared" si="217"/>
        <v/>
      </c>
      <c r="DY89" s="352" t="str">
        <f t="shared" si="218"/>
        <v/>
      </c>
      <c r="DZ89" s="379" t="str">
        <f t="shared" si="219"/>
        <v/>
      </c>
      <c r="EA89" s="352" t="str">
        <f t="shared" si="220"/>
        <v/>
      </c>
      <c r="EB89" s="379" t="str">
        <f t="shared" si="221"/>
        <v/>
      </c>
      <c r="EC89" s="352" t="str">
        <f t="shared" si="222"/>
        <v/>
      </c>
      <c r="ED89" s="352" t="str">
        <f t="shared" si="223"/>
        <v/>
      </c>
      <c r="EE89" s="352" t="str">
        <f t="shared" si="224"/>
        <v/>
      </c>
      <c r="EF89" s="380" t="str">
        <f t="shared" si="225"/>
        <v/>
      </c>
      <c r="EG89" s="379" t="str">
        <f t="shared" si="226"/>
        <v/>
      </c>
      <c r="EH89" s="352" t="str">
        <f t="shared" si="227"/>
        <v/>
      </c>
      <c r="EI89" s="352" t="str">
        <f t="shared" si="228"/>
        <v/>
      </c>
      <c r="EJ89" s="352" t="str">
        <f t="shared" si="229"/>
        <v/>
      </c>
      <c r="EK89" s="352" t="str">
        <f t="shared" si="230"/>
        <v/>
      </c>
      <c r="EL89" s="379" t="str">
        <f t="shared" si="231"/>
        <v/>
      </c>
      <c r="EM89" s="352" t="str">
        <f t="shared" si="232"/>
        <v/>
      </c>
      <c r="EN89" s="352" t="str">
        <f t="shared" si="233"/>
        <v/>
      </c>
      <c r="EO89" s="352" t="str">
        <f t="shared" si="234"/>
        <v/>
      </c>
      <c r="EP89" s="352" t="str">
        <f t="shared" si="235"/>
        <v/>
      </c>
      <c r="EQ89" s="379" t="str">
        <f t="shared" si="236"/>
        <v/>
      </c>
      <c r="ER89" s="352" t="str">
        <f t="shared" si="237"/>
        <v/>
      </c>
      <c r="ES89" s="352" t="str">
        <f t="shared" si="238"/>
        <v/>
      </c>
      <c r="ET89" s="352" t="str">
        <f t="shared" si="239"/>
        <v/>
      </c>
      <c r="EU89" s="352" t="str">
        <f t="shared" si="240"/>
        <v/>
      </c>
      <c r="EV89" s="379" t="str">
        <f t="shared" si="241"/>
        <v/>
      </c>
      <c r="EW89" s="379" t="str">
        <f t="shared" si="242"/>
        <v/>
      </c>
      <c r="EX89" s="381" t="str">
        <f>IF('Student DATA Entry'!I86="","",'Student DATA Entry'!I86)</f>
        <v/>
      </c>
      <c r="EY89" s="382" t="str">
        <f>IF('Student DATA Entry'!J86="","",'Student DATA Entry'!J86)</f>
        <v/>
      </c>
      <c r="EZ89" s="368" t="str">
        <f t="shared" si="243"/>
        <v xml:space="preserve">      </v>
      </c>
      <c r="FA89" s="368" t="str">
        <f t="shared" si="244"/>
        <v xml:space="preserve">      </v>
      </c>
      <c r="FB89" s="368" t="str">
        <f t="shared" si="245"/>
        <v xml:space="preserve">      </v>
      </c>
      <c r="FC89" s="368" t="str">
        <f t="shared" si="246"/>
        <v xml:space="preserve">              </v>
      </c>
      <c r="FD89" s="368" t="str">
        <f t="shared" si="247"/>
        <v xml:space="preserve"> </v>
      </c>
      <c r="FE89" s="479" t="str">
        <f t="shared" si="248"/>
        <v/>
      </c>
      <c r="FF89" s="384" t="str">
        <f t="shared" si="249"/>
        <v/>
      </c>
      <c r="FG89" s="481" t="str">
        <f t="shared" si="250"/>
        <v/>
      </c>
      <c r="FH89" s="386" t="str">
        <f t="shared" si="251"/>
        <v/>
      </c>
      <c r="FI89" s="364" t="str">
        <f t="shared" si="252"/>
        <v/>
      </c>
    </row>
    <row r="90" spans="1:165" s="140" customFormat="1" ht="15.6" customHeight="1">
      <c r="A90" s="369">
        <v>85</v>
      </c>
      <c r="B90" s="370" t="str">
        <f>IF('Marks Entry'!B92="","",VALUE('Marks Entry'!B92))</f>
        <v/>
      </c>
      <c r="C90" s="371" t="str">
        <f>IF('Marks Entry'!C92="","",'Marks Entry'!C92)</f>
        <v/>
      </c>
      <c r="D90" s="372" t="str">
        <f>IF('Marks Entry'!D92="","",'Marks Entry'!D92)</f>
        <v/>
      </c>
      <c r="E90" s="373" t="str">
        <f>IF('Marks Entry'!E92="","",'Marks Entry'!E92)</f>
        <v/>
      </c>
      <c r="F90" s="373" t="str">
        <f>IF('Marks Entry'!F92="","",'Marks Entry'!F92)</f>
        <v/>
      </c>
      <c r="G90" s="373" t="str">
        <f>IF('Marks Entry'!G92="","",'Marks Entry'!G92)</f>
        <v/>
      </c>
      <c r="H90" s="352" t="str">
        <f>IF('Marks Entry'!H92="","",'Marks Entry'!H92)</f>
        <v/>
      </c>
      <c r="I90" s="352" t="str">
        <f>IF('Marks Entry'!I92="","",'Marks Entry'!I92)</f>
        <v/>
      </c>
      <c r="J90" s="352" t="str">
        <f>IF('Marks Entry'!J92="","",'Marks Entry'!J92)</f>
        <v/>
      </c>
      <c r="K90" s="352" t="str">
        <f>IF('Marks Entry'!K92="","",'Marks Entry'!K92)</f>
        <v/>
      </c>
      <c r="L90" s="352" t="str">
        <f>IF('Marks Entry'!L92="","",'Marks Entry'!L92)</f>
        <v/>
      </c>
      <c r="M90" s="353" t="str">
        <f t="shared" si="140"/>
        <v/>
      </c>
      <c r="N90" s="374" t="str">
        <f t="shared" si="141"/>
        <v/>
      </c>
      <c r="O90" s="352" t="str">
        <f>IF('Marks Entry'!M92="","",'Marks Entry'!M92)</f>
        <v/>
      </c>
      <c r="P90" s="374" t="str">
        <f t="shared" si="142"/>
        <v/>
      </c>
      <c r="Q90" s="371" t="str">
        <f>IF(AND($B90="NSO",$E90="",O90=""),"",IF(AND('Marks Entry'!N92="AB"),"AB",IF(AND('Marks Entry'!N92="ML"),"RE",IF('Marks Entry'!N92="","",ROUNDUP('Marks Entry'!N92*30/100,0)))))</f>
        <v/>
      </c>
      <c r="R90" s="375" t="str">
        <f t="shared" si="143"/>
        <v/>
      </c>
      <c r="S90" s="357">
        <f t="shared" si="144"/>
        <v>0</v>
      </c>
      <c r="T90" s="357">
        <f t="shared" si="145"/>
        <v>0</v>
      </c>
      <c r="U90" s="358" t="str">
        <f t="shared" si="146"/>
        <v/>
      </c>
      <c r="V90" s="357" t="str">
        <f t="shared" si="147"/>
        <v/>
      </c>
      <c r="W90" s="357" t="str">
        <f t="shared" si="148"/>
        <v/>
      </c>
      <c r="X90" s="357" t="str">
        <f t="shared" si="149"/>
        <v/>
      </c>
      <c r="Y90" s="352" t="str">
        <f>IF('Marks Entry'!O92="","",'Marks Entry'!O92)</f>
        <v/>
      </c>
      <c r="Z90" s="352" t="str">
        <f>IF('Marks Entry'!P92="","",'Marks Entry'!P92)</f>
        <v/>
      </c>
      <c r="AA90" s="352" t="str">
        <f>IF('Marks Entry'!Q92="","",'Marks Entry'!Q92)</f>
        <v/>
      </c>
      <c r="AB90" s="353" t="str">
        <f t="shared" si="150"/>
        <v/>
      </c>
      <c r="AC90" s="374" t="str">
        <f t="shared" si="151"/>
        <v/>
      </c>
      <c r="AD90" s="352" t="str">
        <f>IF('Marks Entry'!R92="","",'Marks Entry'!R92)</f>
        <v/>
      </c>
      <c r="AE90" s="374" t="str">
        <f t="shared" si="152"/>
        <v/>
      </c>
      <c r="AF90" s="371" t="str">
        <f>IF(AND($B90="NSO",$E90=""),"",IF(AND('Marks Entry'!S92="AB"),"AB",IF(AND('Marks Entry'!S92="ML"),"RE",IF('Marks Entry'!S92="","",ROUNDUP('Marks Entry'!S92*30/100,0)))))</f>
        <v/>
      </c>
      <c r="AG90" s="375" t="str">
        <f t="shared" si="153"/>
        <v/>
      </c>
      <c r="AH90" s="357">
        <f t="shared" si="154"/>
        <v>0</v>
      </c>
      <c r="AI90" s="357">
        <f t="shared" si="155"/>
        <v>0</v>
      </c>
      <c r="AJ90" s="358" t="str">
        <f t="shared" si="156"/>
        <v/>
      </c>
      <c r="AK90" s="357" t="str">
        <f t="shared" si="157"/>
        <v/>
      </c>
      <c r="AL90" s="357" t="str">
        <f t="shared" si="158"/>
        <v/>
      </c>
      <c r="AM90" s="357" t="str">
        <f t="shared" si="159"/>
        <v/>
      </c>
      <c r="AN90" s="359" t="str">
        <f>IF('Marks Entry'!T92="","",'Marks Entry'!T92)</f>
        <v/>
      </c>
      <c r="AO90" s="352" t="str">
        <f>IF('Marks Entry'!V92="","",'Marks Entry'!V92)</f>
        <v/>
      </c>
      <c r="AP90" s="352" t="str">
        <f>IF('Marks Entry'!W92="","",'Marks Entry'!W92)</f>
        <v/>
      </c>
      <c r="AQ90" s="352" t="str">
        <f>IF('Marks Entry'!X92="","",'Marks Entry'!X92)</f>
        <v/>
      </c>
      <c r="AR90" s="353" t="str">
        <f t="shared" si="160"/>
        <v/>
      </c>
      <c r="AS90" s="374" t="str">
        <f t="shared" si="161"/>
        <v/>
      </c>
      <c r="AT90" s="352" t="str">
        <f>IF('Marks Entry'!Y92="","",'Marks Entry'!Y92)</f>
        <v/>
      </c>
      <c r="AU90" s="352" t="str">
        <f>IF('Marks Entry'!Z92="","",'Marks Entry'!Z92)</f>
        <v/>
      </c>
      <c r="AV90" s="352" t="str">
        <f t="shared" si="162"/>
        <v/>
      </c>
      <c r="AW90" s="374" t="str">
        <f t="shared" si="163"/>
        <v/>
      </c>
      <c r="AX90" s="371" t="str">
        <f>IF(AND($B90="NSO",$E90=""),"",IF(AND('Marks Entry'!AA92="AB",'Marks Entry'!AB92="AB"),"AB",IF(AND('Marks Entry'!AA92="ML",'Marks Entry'!AB92="ML"),"RE",IF('Marks Entry'!AA92="","",ROUNDUP(('Marks Entry'!AA92+'Marks Entry'!AB92)*30/100,0)))))</f>
        <v/>
      </c>
      <c r="AY90" s="375" t="str">
        <f t="shared" si="164"/>
        <v/>
      </c>
      <c r="AZ90" s="357">
        <f t="shared" si="165"/>
        <v>0</v>
      </c>
      <c r="BA90" s="357">
        <f t="shared" si="166"/>
        <v>0</v>
      </c>
      <c r="BB90" s="358" t="str">
        <f t="shared" si="167"/>
        <v/>
      </c>
      <c r="BC90" s="357" t="str">
        <f t="shared" si="168"/>
        <v/>
      </c>
      <c r="BD90" s="357" t="str">
        <f t="shared" si="169"/>
        <v/>
      </c>
      <c r="BE90" s="357" t="str">
        <f t="shared" si="170"/>
        <v/>
      </c>
      <c r="BF90" s="359" t="str">
        <f>IF('Marks Entry'!AC92="","",'Marks Entry'!AC92)</f>
        <v/>
      </c>
      <c r="BG90" s="352" t="str">
        <f>IF('Marks Entry'!AE92="","",'Marks Entry'!AE92)</f>
        <v/>
      </c>
      <c r="BH90" s="352" t="str">
        <f>IF('Marks Entry'!AF92="","",'Marks Entry'!AF92)</f>
        <v/>
      </c>
      <c r="BI90" s="352" t="str">
        <f>IF('Marks Entry'!AG92="","",'Marks Entry'!AG92)</f>
        <v/>
      </c>
      <c r="BJ90" s="353" t="str">
        <f t="shared" si="171"/>
        <v/>
      </c>
      <c r="BK90" s="374" t="str">
        <f t="shared" si="172"/>
        <v/>
      </c>
      <c r="BL90" s="352" t="str">
        <f>IF('Marks Entry'!AH92="","",'Marks Entry'!AH92)</f>
        <v/>
      </c>
      <c r="BM90" s="352" t="str">
        <f>IF('Marks Entry'!AI92="","",'Marks Entry'!AI92)</f>
        <v/>
      </c>
      <c r="BN90" s="352" t="str">
        <f t="shared" si="173"/>
        <v/>
      </c>
      <c r="BO90" s="374" t="str">
        <f t="shared" si="174"/>
        <v/>
      </c>
      <c r="BP90" s="371" t="str">
        <f>IF(AND($B90="NSO",$E90=""),"",IF(AND('Marks Entry'!AJ92="AB",'Marks Entry'!AK92="AB"),"AB",IF(AND('Marks Entry'!AJ92="ML",'Marks Entry'!AK92="ML"),"RE",IF('Marks Entry'!AJ92="","",ROUNDUP(('Marks Entry'!AJ92+'Marks Entry'!AK92)*30/100,0)))))</f>
        <v/>
      </c>
      <c r="BQ90" s="375" t="str">
        <f t="shared" si="175"/>
        <v/>
      </c>
      <c r="BR90" s="357">
        <f t="shared" si="176"/>
        <v>0</v>
      </c>
      <c r="BS90" s="357">
        <f t="shared" si="177"/>
        <v>0</v>
      </c>
      <c r="BT90" s="358" t="str">
        <f t="shared" si="178"/>
        <v/>
      </c>
      <c r="BU90" s="357" t="str">
        <f t="shared" si="179"/>
        <v/>
      </c>
      <c r="BV90" s="357" t="str">
        <f t="shared" si="180"/>
        <v/>
      </c>
      <c r="BW90" s="357" t="str">
        <f t="shared" si="181"/>
        <v/>
      </c>
      <c r="BX90" s="359" t="str">
        <f>IF('Marks Entry'!AL92="","",'Marks Entry'!AL92)</f>
        <v/>
      </c>
      <c r="BY90" s="352" t="str">
        <f>IF('Marks Entry'!AN92="","",'Marks Entry'!AN92)</f>
        <v/>
      </c>
      <c r="BZ90" s="352" t="str">
        <f>IF('Marks Entry'!AO92="","",'Marks Entry'!AO92)</f>
        <v/>
      </c>
      <c r="CA90" s="352" t="str">
        <f>IF('Marks Entry'!AP92="","",'Marks Entry'!AP92)</f>
        <v/>
      </c>
      <c r="CB90" s="353" t="str">
        <f t="shared" si="182"/>
        <v/>
      </c>
      <c r="CC90" s="374" t="str">
        <f t="shared" si="183"/>
        <v/>
      </c>
      <c r="CD90" s="352" t="str">
        <f>IF('Marks Entry'!AQ92="","",'Marks Entry'!AQ92)</f>
        <v/>
      </c>
      <c r="CE90" s="352" t="str">
        <f>IF('Marks Entry'!AR92="","",'Marks Entry'!AR92)</f>
        <v/>
      </c>
      <c r="CF90" s="352" t="str">
        <f t="shared" si="184"/>
        <v/>
      </c>
      <c r="CG90" s="374" t="str">
        <f t="shared" si="185"/>
        <v/>
      </c>
      <c r="CH90" s="371" t="str">
        <f>IF(AND($B90="NSO",$E90=""),"",IF(AND('Marks Entry'!AS92="AB",'Marks Entry'!AT92="AB"),"AB",IF(AND('Marks Entry'!AS92="ML",'Marks Entry'!AT92="ML"),"RE",IF('Marks Entry'!AS92="","",ROUNDUP(('Marks Entry'!AS92+'Marks Entry'!AT92)*30/100,0)))))</f>
        <v/>
      </c>
      <c r="CI90" s="375" t="str">
        <f t="shared" si="186"/>
        <v/>
      </c>
      <c r="CJ90" s="357">
        <f t="shared" si="187"/>
        <v>0</v>
      </c>
      <c r="CK90" s="357">
        <f t="shared" si="188"/>
        <v>0</v>
      </c>
      <c r="CL90" s="358" t="str">
        <f t="shared" si="189"/>
        <v/>
      </c>
      <c r="CM90" s="357" t="str">
        <f t="shared" si="190"/>
        <v/>
      </c>
      <c r="CN90" s="357" t="str">
        <f t="shared" si="191"/>
        <v/>
      </c>
      <c r="CO90" s="357" t="str">
        <f t="shared" si="192"/>
        <v/>
      </c>
      <c r="CP90" s="359" t="str">
        <f>IF('Marks Entry'!AU92="","",'Marks Entry'!AU92)</f>
        <v/>
      </c>
      <c r="CQ90" s="352" t="str">
        <f>IF('Marks Entry'!AW92="","",'Marks Entry'!AW92)</f>
        <v/>
      </c>
      <c r="CR90" s="352" t="str">
        <f>IF('Marks Entry'!AX92="","",'Marks Entry'!AX92)</f>
        <v/>
      </c>
      <c r="CS90" s="352" t="str">
        <f>IF('Marks Entry'!AY92="","",'Marks Entry'!AY92)</f>
        <v/>
      </c>
      <c r="CT90" s="353" t="str">
        <f t="shared" si="193"/>
        <v/>
      </c>
      <c r="CU90" s="374" t="str">
        <f t="shared" si="194"/>
        <v/>
      </c>
      <c r="CV90" s="352" t="str">
        <f>IF('Marks Entry'!AZ92="","",'Marks Entry'!AZ92)</f>
        <v/>
      </c>
      <c r="CW90" s="352" t="str">
        <f>IF('Marks Entry'!BA92="","",'Marks Entry'!BA92)</f>
        <v/>
      </c>
      <c r="CX90" s="352" t="str">
        <f t="shared" si="195"/>
        <v/>
      </c>
      <c r="CY90" s="374" t="str">
        <f t="shared" si="196"/>
        <v/>
      </c>
      <c r="CZ90" s="371" t="str">
        <f>IF(AND($B90="NSO",$E90=""),"",IF(AND('Marks Entry'!BB92="AB",'Marks Entry'!BC92="AB"),"AB",IF(AND('Marks Entry'!BB92="ML",'Marks Entry'!BC92="ML"),"RE",IF('Marks Entry'!BB92="","",ROUNDUP(('Marks Entry'!BB92+'Marks Entry'!BC92)*30/100,0)))))</f>
        <v/>
      </c>
      <c r="DA90" s="375" t="str">
        <f t="shared" si="197"/>
        <v/>
      </c>
      <c r="DB90" s="357">
        <f t="shared" si="198"/>
        <v>0</v>
      </c>
      <c r="DC90" s="357">
        <f t="shared" si="199"/>
        <v>0</v>
      </c>
      <c r="DD90" s="358" t="str">
        <f t="shared" si="200"/>
        <v/>
      </c>
      <c r="DE90" s="357" t="str">
        <f t="shared" si="201"/>
        <v/>
      </c>
      <c r="DF90" s="357" t="str">
        <f t="shared" si="202"/>
        <v/>
      </c>
      <c r="DG90" s="357" t="str">
        <f t="shared" si="203"/>
        <v/>
      </c>
      <c r="DH90" s="357">
        <f t="shared" si="204"/>
        <v>0</v>
      </c>
      <c r="DI90" s="376" t="str">
        <f t="shared" si="205"/>
        <v/>
      </c>
      <c r="DJ90" s="376" t="str">
        <f t="shared" si="206"/>
        <v/>
      </c>
      <c r="DK90" s="376" t="str">
        <f t="shared" si="207"/>
        <v/>
      </c>
      <c r="DL90" s="376" t="str">
        <f t="shared" si="208"/>
        <v/>
      </c>
      <c r="DM90" s="376" t="str">
        <f t="shared" si="209"/>
        <v/>
      </c>
      <c r="DN90" s="376" t="str">
        <f t="shared" si="210"/>
        <v/>
      </c>
      <c r="DO90" s="361">
        <f t="shared" si="211"/>
        <v>0</v>
      </c>
      <c r="DP90" s="361">
        <f t="shared" si="212"/>
        <v>0</v>
      </c>
      <c r="DQ90" s="361">
        <f t="shared" si="213"/>
        <v>0</v>
      </c>
      <c r="DR90" s="361">
        <f t="shared" si="214"/>
        <v>0</v>
      </c>
      <c r="DS90" s="361">
        <f t="shared" si="215"/>
        <v>0</v>
      </c>
      <c r="DT90" s="377" t="str">
        <f t="shared" si="216"/>
        <v/>
      </c>
      <c r="DU90" s="480" t="str">
        <f>IF('Marks Entry'!BD92="","",'Marks Entry'!BD92)</f>
        <v/>
      </c>
      <c r="DV90" s="480" t="str">
        <f>IF('Marks Entry'!BE92="","",'Marks Entry'!BE92)</f>
        <v/>
      </c>
      <c r="DW90" s="480" t="str">
        <f>IF('Marks Entry'!BF92="","",'Marks Entry'!BF92)</f>
        <v/>
      </c>
      <c r="DX90" s="378" t="str">
        <f t="shared" si="217"/>
        <v/>
      </c>
      <c r="DY90" s="352" t="str">
        <f t="shared" si="218"/>
        <v/>
      </c>
      <c r="DZ90" s="379" t="str">
        <f t="shared" si="219"/>
        <v/>
      </c>
      <c r="EA90" s="352" t="str">
        <f t="shared" si="220"/>
        <v/>
      </c>
      <c r="EB90" s="379" t="str">
        <f t="shared" si="221"/>
        <v/>
      </c>
      <c r="EC90" s="352" t="str">
        <f t="shared" si="222"/>
        <v/>
      </c>
      <c r="ED90" s="352" t="str">
        <f t="shared" si="223"/>
        <v/>
      </c>
      <c r="EE90" s="352" t="str">
        <f t="shared" si="224"/>
        <v/>
      </c>
      <c r="EF90" s="380" t="str">
        <f t="shared" si="225"/>
        <v/>
      </c>
      <c r="EG90" s="379" t="str">
        <f t="shared" si="226"/>
        <v/>
      </c>
      <c r="EH90" s="352" t="str">
        <f t="shared" si="227"/>
        <v/>
      </c>
      <c r="EI90" s="352" t="str">
        <f t="shared" si="228"/>
        <v/>
      </c>
      <c r="EJ90" s="352" t="str">
        <f t="shared" si="229"/>
        <v/>
      </c>
      <c r="EK90" s="352" t="str">
        <f t="shared" si="230"/>
        <v/>
      </c>
      <c r="EL90" s="379" t="str">
        <f t="shared" si="231"/>
        <v/>
      </c>
      <c r="EM90" s="352" t="str">
        <f t="shared" si="232"/>
        <v/>
      </c>
      <c r="EN90" s="352" t="str">
        <f t="shared" si="233"/>
        <v/>
      </c>
      <c r="EO90" s="352" t="str">
        <f t="shared" si="234"/>
        <v/>
      </c>
      <c r="EP90" s="352" t="str">
        <f t="shared" si="235"/>
        <v/>
      </c>
      <c r="EQ90" s="379" t="str">
        <f t="shared" si="236"/>
        <v/>
      </c>
      <c r="ER90" s="352" t="str">
        <f t="shared" si="237"/>
        <v/>
      </c>
      <c r="ES90" s="352" t="str">
        <f t="shared" si="238"/>
        <v/>
      </c>
      <c r="ET90" s="352" t="str">
        <f t="shared" si="239"/>
        <v/>
      </c>
      <c r="EU90" s="352" t="str">
        <f t="shared" si="240"/>
        <v/>
      </c>
      <c r="EV90" s="379" t="str">
        <f t="shared" si="241"/>
        <v/>
      </c>
      <c r="EW90" s="379" t="str">
        <f t="shared" si="242"/>
        <v/>
      </c>
      <c r="EX90" s="381" t="str">
        <f>IF('Student DATA Entry'!I87="","",'Student DATA Entry'!I87)</f>
        <v/>
      </c>
      <c r="EY90" s="382" t="str">
        <f>IF('Student DATA Entry'!J87="","",'Student DATA Entry'!J87)</f>
        <v/>
      </c>
      <c r="EZ90" s="368" t="str">
        <f t="shared" si="243"/>
        <v xml:space="preserve">      </v>
      </c>
      <c r="FA90" s="368" t="str">
        <f t="shared" si="244"/>
        <v xml:space="preserve">      </v>
      </c>
      <c r="FB90" s="368" t="str">
        <f t="shared" si="245"/>
        <v xml:space="preserve">      </v>
      </c>
      <c r="FC90" s="368" t="str">
        <f t="shared" si="246"/>
        <v xml:space="preserve">              </v>
      </c>
      <c r="FD90" s="368" t="str">
        <f t="shared" si="247"/>
        <v xml:space="preserve"> </v>
      </c>
      <c r="FE90" s="479" t="str">
        <f t="shared" si="248"/>
        <v/>
      </c>
      <c r="FF90" s="384" t="str">
        <f t="shared" si="249"/>
        <v/>
      </c>
      <c r="FG90" s="481" t="str">
        <f t="shared" si="250"/>
        <v/>
      </c>
      <c r="FH90" s="386" t="str">
        <f t="shared" si="251"/>
        <v/>
      </c>
      <c r="FI90" s="364" t="str">
        <f t="shared" si="252"/>
        <v/>
      </c>
    </row>
    <row r="91" spans="1:165" s="140" customFormat="1" ht="15.6" customHeight="1">
      <c r="A91" s="369">
        <v>86</v>
      </c>
      <c r="B91" s="370" t="str">
        <f>IF('Marks Entry'!B93="","",VALUE('Marks Entry'!B93))</f>
        <v/>
      </c>
      <c r="C91" s="371" t="str">
        <f>IF('Marks Entry'!C93="","",'Marks Entry'!C93)</f>
        <v/>
      </c>
      <c r="D91" s="372" t="str">
        <f>IF('Marks Entry'!D93="","",'Marks Entry'!D93)</f>
        <v/>
      </c>
      <c r="E91" s="373" t="str">
        <f>IF('Marks Entry'!E93="","",'Marks Entry'!E93)</f>
        <v/>
      </c>
      <c r="F91" s="373" t="str">
        <f>IF('Marks Entry'!F93="","",'Marks Entry'!F93)</f>
        <v/>
      </c>
      <c r="G91" s="373" t="str">
        <f>IF('Marks Entry'!G93="","",'Marks Entry'!G93)</f>
        <v/>
      </c>
      <c r="H91" s="352" t="str">
        <f>IF('Marks Entry'!H93="","",'Marks Entry'!H93)</f>
        <v/>
      </c>
      <c r="I91" s="352" t="str">
        <f>IF('Marks Entry'!I93="","",'Marks Entry'!I93)</f>
        <v/>
      </c>
      <c r="J91" s="352" t="str">
        <f>IF('Marks Entry'!J93="","",'Marks Entry'!J93)</f>
        <v/>
      </c>
      <c r="K91" s="352" t="str">
        <f>IF('Marks Entry'!K93="","",'Marks Entry'!K93)</f>
        <v/>
      </c>
      <c r="L91" s="352" t="str">
        <f>IF('Marks Entry'!L93="","",'Marks Entry'!L93)</f>
        <v/>
      </c>
      <c r="M91" s="353" t="str">
        <f t="shared" si="140"/>
        <v/>
      </c>
      <c r="N91" s="374" t="str">
        <f t="shared" si="141"/>
        <v/>
      </c>
      <c r="O91" s="352" t="str">
        <f>IF('Marks Entry'!M93="","",'Marks Entry'!M93)</f>
        <v/>
      </c>
      <c r="P91" s="374" t="str">
        <f t="shared" si="142"/>
        <v/>
      </c>
      <c r="Q91" s="371" t="str">
        <f>IF(AND($B91="NSO",$E91="",O91=""),"",IF(AND('Marks Entry'!N93="AB"),"AB",IF(AND('Marks Entry'!N93="ML"),"RE",IF('Marks Entry'!N93="","",ROUNDUP('Marks Entry'!N93*30/100,0)))))</f>
        <v/>
      </c>
      <c r="R91" s="375" t="str">
        <f t="shared" si="143"/>
        <v/>
      </c>
      <c r="S91" s="357">
        <f t="shared" si="144"/>
        <v>0</v>
      </c>
      <c r="T91" s="357">
        <f t="shared" si="145"/>
        <v>0</v>
      </c>
      <c r="U91" s="358" t="str">
        <f t="shared" si="146"/>
        <v/>
      </c>
      <c r="V91" s="357" t="str">
        <f t="shared" si="147"/>
        <v/>
      </c>
      <c r="W91" s="357" t="str">
        <f t="shared" si="148"/>
        <v/>
      </c>
      <c r="X91" s="357" t="str">
        <f t="shared" si="149"/>
        <v/>
      </c>
      <c r="Y91" s="352" t="str">
        <f>IF('Marks Entry'!O93="","",'Marks Entry'!O93)</f>
        <v/>
      </c>
      <c r="Z91" s="352" t="str">
        <f>IF('Marks Entry'!P93="","",'Marks Entry'!P93)</f>
        <v/>
      </c>
      <c r="AA91" s="352" t="str">
        <f>IF('Marks Entry'!Q93="","",'Marks Entry'!Q93)</f>
        <v/>
      </c>
      <c r="AB91" s="353" t="str">
        <f t="shared" si="150"/>
        <v/>
      </c>
      <c r="AC91" s="374" t="str">
        <f t="shared" si="151"/>
        <v/>
      </c>
      <c r="AD91" s="352" t="str">
        <f>IF('Marks Entry'!R93="","",'Marks Entry'!R93)</f>
        <v/>
      </c>
      <c r="AE91" s="374" t="str">
        <f t="shared" si="152"/>
        <v/>
      </c>
      <c r="AF91" s="371" t="str">
        <f>IF(AND($B91="NSO",$E91=""),"",IF(AND('Marks Entry'!S93="AB"),"AB",IF(AND('Marks Entry'!S93="ML"),"RE",IF('Marks Entry'!S93="","",ROUNDUP('Marks Entry'!S93*30/100,0)))))</f>
        <v/>
      </c>
      <c r="AG91" s="375" t="str">
        <f t="shared" si="153"/>
        <v/>
      </c>
      <c r="AH91" s="357">
        <f t="shared" si="154"/>
        <v>0</v>
      </c>
      <c r="AI91" s="357">
        <f t="shared" si="155"/>
        <v>0</v>
      </c>
      <c r="AJ91" s="358" t="str">
        <f t="shared" si="156"/>
        <v/>
      </c>
      <c r="AK91" s="357" t="str">
        <f t="shared" si="157"/>
        <v/>
      </c>
      <c r="AL91" s="357" t="str">
        <f t="shared" si="158"/>
        <v/>
      </c>
      <c r="AM91" s="357" t="str">
        <f t="shared" si="159"/>
        <v/>
      </c>
      <c r="AN91" s="359" t="str">
        <f>IF('Marks Entry'!T93="","",'Marks Entry'!T93)</f>
        <v/>
      </c>
      <c r="AO91" s="352" t="str">
        <f>IF('Marks Entry'!V93="","",'Marks Entry'!V93)</f>
        <v/>
      </c>
      <c r="AP91" s="352" t="str">
        <f>IF('Marks Entry'!W93="","",'Marks Entry'!W93)</f>
        <v/>
      </c>
      <c r="AQ91" s="352" t="str">
        <f>IF('Marks Entry'!X93="","",'Marks Entry'!X93)</f>
        <v/>
      </c>
      <c r="AR91" s="353" t="str">
        <f t="shared" si="160"/>
        <v/>
      </c>
      <c r="AS91" s="374" t="str">
        <f t="shared" si="161"/>
        <v/>
      </c>
      <c r="AT91" s="352" t="str">
        <f>IF('Marks Entry'!Y93="","",'Marks Entry'!Y93)</f>
        <v/>
      </c>
      <c r="AU91" s="352" t="str">
        <f>IF('Marks Entry'!Z93="","",'Marks Entry'!Z93)</f>
        <v/>
      </c>
      <c r="AV91" s="352" t="str">
        <f t="shared" si="162"/>
        <v/>
      </c>
      <c r="AW91" s="374" t="str">
        <f t="shared" si="163"/>
        <v/>
      </c>
      <c r="AX91" s="371" t="str">
        <f>IF(AND($B91="NSO",$E91=""),"",IF(AND('Marks Entry'!AA93="AB",'Marks Entry'!AB93="AB"),"AB",IF(AND('Marks Entry'!AA93="ML",'Marks Entry'!AB93="ML"),"RE",IF('Marks Entry'!AA93="","",ROUNDUP(('Marks Entry'!AA93+'Marks Entry'!AB93)*30/100,0)))))</f>
        <v/>
      </c>
      <c r="AY91" s="375" t="str">
        <f t="shared" si="164"/>
        <v/>
      </c>
      <c r="AZ91" s="357">
        <f t="shared" si="165"/>
        <v>0</v>
      </c>
      <c r="BA91" s="357">
        <f t="shared" si="166"/>
        <v>0</v>
      </c>
      <c r="BB91" s="358" t="str">
        <f t="shared" si="167"/>
        <v/>
      </c>
      <c r="BC91" s="357" t="str">
        <f t="shared" si="168"/>
        <v/>
      </c>
      <c r="BD91" s="357" t="str">
        <f t="shared" si="169"/>
        <v/>
      </c>
      <c r="BE91" s="357" t="str">
        <f t="shared" si="170"/>
        <v/>
      </c>
      <c r="BF91" s="359" t="str">
        <f>IF('Marks Entry'!AC93="","",'Marks Entry'!AC93)</f>
        <v/>
      </c>
      <c r="BG91" s="352" t="str">
        <f>IF('Marks Entry'!AE93="","",'Marks Entry'!AE93)</f>
        <v/>
      </c>
      <c r="BH91" s="352" t="str">
        <f>IF('Marks Entry'!AF93="","",'Marks Entry'!AF93)</f>
        <v/>
      </c>
      <c r="BI91" s="352" t="str">
        <f>IF('Marks Entry'!AG93="","",'Marks Entry'!AG93)</f>
        <v/>
      </c>
      <c r="BJ91" s="353" t="str">
        <f t="shared" si="171"/>
        <v/>
      </c>
      <c r="BK91" s="374" t="str">
        <f t="shared" si="172"/>
        <v/>
      </c>
      <c r="BL91" s="352" t="str">
        <f>IF('Marks Entry'!AH93="","",'Marks Entry'!AH93)</f>
        <v/>
      </c>
      <c r="BM91" s="352" t="str">
        <f>IF('Marks Entry'!AI93="","",'Marks Entry'!AI93)</f>
        <v/>
      </c>
      <c r="BN91" s="352" t="str">
        <f t="shared" si="173"/>
        <v/>
      </c>
      <c r="BO91" s="374" t="str">
        <f t="shared" si="174"/>
        <v/>
      </c>
      <c r="BP91" s="371" t="str">
        <f>IF(AND($B91="NSO",$E91=""),"",IF(AND('Marks Entry'!AJ93="AB",'Marks Entry'!AK93="AB"),"AB",IF(AND('Marks Entry'!AJ93="ML",'Marks Entry'!AK93="ML"),"RE",IF('Marks Entry'!AJ93="","",ROUNDUP(('Marks Entry'!AJ93+'Marks Entry'!AK93)*30/100,0)))))</f>
        <v/>
      </c>
      <c r="BQ91" s="375" t="str">
        <f t="shared" si="175"/>
        <v/>
      </c>
      <c r="BR91" s="357">
        <f t="shared" si="176"/>
        <v>0</v>
      </c>
      <c r="BS91" s="357">
        <f t="shared" si="177"/>
        <v>0</v>
      </c>
      <c r="BT91" s="358" t="str">
        <f t="shared" si="178"/>
        <v/>
      </c>
      <c r="BU91" s="357" t="str">
        <f t="shared" si="179"/>
        <v/>
      </c>
      <c r="BV91" s="357" t="str">
        <f t="shared" si="180"/>
        <v/>
      </c>
      <c r="BW91" s="357" t="str">
        <f t="shared" si="181"/>
        <v/>
      </c>
      <c r="BX91" s="359" t="str">
        <f>IF('Marks Entry'!AL93="","",'Marks Entry'!AL93)</f>
        <v/>
      </c>
      <c r="BY91" s="352" t="str">
        <f>IF('Marks Entry'!AN93="","",'Marks Entry'!AN93)</f>
        <v/>
      </c>
      <c r="BZ91" s="352" t="str">
        <f>IF('Marks Entry'!AO93="","",'Marks Entry'!AO93)</f>
        <v/>
      </c>
      <c r="CA91" s="352" t="str">
        <f>IF('Marks Entry'!AP93="","",'Marks Entry'!AP93)</f>
        <v/>
      </c>
      <c r="CB91" s="353" t="str">
        <f t="shared" si="182"/>
        <v/>
      </c>
      <c r="CC91" s="374" t="str">
        <f t="shared" si="183"/>
        <v/>
      </c>
      <c r="CD91" s="352" t="str">
        <f>IF('Marks Entry'!AQ93="","",'Marks Entry'!AQ93)</f>
        <v/>
      </c>
      <c r="CE91" s="352" t="str">
        <f>IF('Marks Entry'!AR93="","",'Marks Entry'!AR93)</f>
        <v/>
      </c>
      <c r="CF91" s="352" t="str">
        <f t="shared" si="184"/>
        <v/>
      </c>
      <c r="CG91" s="374" t="str">
        <f t="shared" si="185"/>
        <v/>
      </c>
      <c r="CH91" s="371" t="str">
        <f>IF(AND($B91="NSO",$E91=""),"",IF(AND('Marks Entry'!AS93="AB",'Marks Entry'!AT93="AB"),"AB",IF(AND('Marks Entry'!AS93="ML",'Marks Entry'!AT93="ML"),"RE",IF('Marks Entry'!AS93="","",ROUNDUP(('Marks Entry'!AS93+'Marks Entry'!AT93)*30/100,0)))))</f>
        <v/>
      </c>
      <c r="CI91" s="375" t="str">
        <f t="shared" si="186"/>
        <v/>
      </c>
      <c r="CJ91" s="357">
        <f t="shared" si="187"/>
        <v>0</v>
      </c>
      <c r="CK91" s="357">
        <f t="shared" si="188"/>
        <v>0</v>
      </c>
      <c r="CL91" s="358" t="str">
        <f t="shared" si="189"/>
        <v/>
      </c>
      <c r="CM91" s="357" t="str">
        <f t="shared" si="190"/>
        <v/>
      </c>
      <c r="CN91" s="357" t="str">
        <f t="shared" si="191"/>
        <v/>
      </c>
      <c r="CO91" s="357" t="str">
        <f t="shared" si="192"/>
        <v/>
      </c>
      <c r="CP91" s="359" t="str">
        <f>IF('Marks Entry'!AU93="","",'Marks Entry'!AU93)</f>
        <v/>
      </c>
      <c r="CQ91" s="352" t="str">
        <f>IF('Marks Entry'!AW93="","",'Marks Entry'!AW93)</f>
        <v/>
      </c>
      <c r="CR91" s="352" t="str">
        <f>IF('Marks Entry'!AX93="","",'Marks Entry'!AX93)</f>
        <v/>
      </c>
      <c r="CS91" s="352" t="str">
        <f>IF('Marks Entry'!AY93="","",'Marks Entry'!AY93)</f>
        <v/>
      </c>
      <c r="CT91" s="353" t="str">
        <f t="shared" si="193"/>
        <v/>
      </c>
      <c r="CU91" s="374" t="str">
        <f t="shared" si="194"/>
        <v/>
      </c>
      <c r="CV91" s="352" t="str">
        <f>IF('Marks Entry'!AZ93="","",'Marks Entry'!AZ93)</f>
        <v/>
      </c>
      <c r="CW91" s="352" t="str">
        <f>IF('Marks Entry'!BA93="","",'Marks Entry'!BA93)</f>
        <v/>
      </c>
      <c r="CX91" s="352" t="str">
        <f t="shared" si="195"/>
        <v/>
      </c>
      <c r="CY91" s="374" t="str">
        <f t="shared" si="196"/>
        <v/>
      </c>
      <c r="CZ91" s="371" t="str">
        <f>IF(AND($B91="NSO",$E91=""),"",IF(AND('Marks Entry'!BB93="AB",'Marks Entry'!BC93="AB"),"AB",IF(AND('Marks Entry'!BB93="ML",'Marks Entry'!BC93="ML"),"RE",IF('Marks Entry'!BB93="","",ROUNDUP(('Marks Entry'!BB93+'Marks Entry'!BC93)*30/100,0)))))</f>
        <v/>
      </c>
      <c r="DA91" s="375" t="str">
        <f t="shared" si="197"/>
        <v/>
      </c>
      <c r="DB91" s="357">
        <f t="shared" si="198"/>
        <v>0</v>
      </c>
      <c r="DC91" s="357">
        <f t="shared" si="199"/>
        <v>0</v>
      </c>
      <c r="DD91" s="358" t="str">
        <f t="shared" si="200"/>
        <v/>
      </c>
      <c r="DE91" s="357" t="str">
        <f t="shared" si="201"/>
        <v/>
      </c>
      <c r="DF91" s="357" t="str">
        <f t="shared" si="202"/>
        <v/>
      </c>
      <c r="DG91" s="357" t="str">
        <f t="shared" si="203"/>
        <v/>
      </c>
      <c r="DH91" s="357">
        <f t="shared" si="204"/>
        <v>0</v>
      </c>
      <c r="DI91" s="376" t="str">
        <f t="shared" si="205"/>
        <v/>
      </c>
      <c r="DJ91" s="376" t="str">
        <f t="shared" si="206"/>
        <v/>
      </c>
      <c r="DK91" s="376" t="str">
        <f t="shared" si="207"/>
        <v/>
      </c>
      <c r="DL91" s="376" t="str">
        <f t="shared" si="208"/>
        <v/>
      </c>
      <c r="DM91" s="376" t="str">
        <f t="shared" si="209"/>
        <v/>
      </c>
      <c r="DN91" s="376" t="str">
        <f t="shared" si="210"/>
        <v/>
      </c>
      <c r="DO91" s="361">
        <f t="shared" si="211"/>
        <v>0</v>
      </c>
      <c r="DP91" s="361">
        <f t="shared" si="212"/>
        <v>0</v>
      </c>
      <c r="DQ91" s="361">
        <f t="shared" si="213"/>
        <v>0</v>
      </c>
      <c r="DR91" s="361">
        <f t="shared" si="214"/>
        <v>0</v>
      </c>
      <c r="DS91" s="361">
        <f t="shared" si="215"/>
        <v>0</v>
      </c>
      <c r="DT91" s="377" t="str">
        <f t="shared" si="216"/>
        <v/>
      </c>
      <c r="DU91" s="480" t="str">
        <f>IF('Marks Entry'!BD93="","",'Marks Entry'!BD93)</f>
        <v/>
      </c>
      <c r="DV91" s="480" t="str">
        <f>IF('Marks Entry'!BE93="","",'Marks Entry'!BE93)</f>
        <v/>
      </c>
      <c r="DW91" s="480" t="str">
        <f>IF('Marks Entry'!BF93="","",'Marks Entry'!BF93)</f>
        <v/>
      </c>
      <c r="DX91" s="378" t="str">
        <f t="shared" si="217"/>
        <v/>
      </c>
      <c r="DY91" s="352" t="str">
        <f t="shared" si="218"/>
        <v/>
      </c>
      <c r="DZ91" s="379" t="str">
        <f t="shared" si="219"/>
        <v/>
      </c>
      <c r="EA91" s="352" t="str">
        <f t="shared" si="220"/>
        <v/>
      </c>
      <c r="EB91" s="379" t="str">
        <f t="shared" si="221"/>
        <v/>
      </c>
      <c r="EC91" s="352" t="str">
        <f t="shared" si="222"/>
        <v/>
      </c>
      <c r="ED91" s="352" t="str">
        <f t="shared" si="223"/>
        <v/>
      </c>
      <c r="EE91" s="352" t="str">
        <f t="shared" si="224"/>
        <v/>
      </c>
      <c r="EF91" s="380" t="str">
        <f t="shared" si="225"/>
        <v/>
      </c>
      <c r="EG91" s="379" t="str">
        <f t="shared" si="226"/>
        <v/>
      </c>
      <c r="EH91" s="352" t="str">
        <f t="shared" si="227"/>
        <v/>
      </c>
      <c r="EI91" s="352" t="str">
        <f t="shared" si="228"/>
        <v/>
      </c>
      <c r="EJ91" s="352" t="str">
        <f t="shared" si="229"/>
        <v/>
      </c>
      <c r="EK91" s="352" t="str">
        <f t="shared" si="230"/>
        <v/>
      </c>
      <c r="EL91" s="379" t="str">
        <f t="shared" si="231"/>
        <v/>
      </c>
      <c r="EM91" s="352" t="str">
        <f t="shared" si="232"/>
        <v/>
      </c>
      <c r="EN91" s="352" t="str">
        <f t="shared" si="233"/>
        <v/>
      </c>
      <c r="EO91" s="352" t="str">
        <f t="shared" si="234"/>
        <v/>
      </c>
      <c r="EP91" s="352" t="str">
        <f t="shared" si="235"/>
        <v/>
      </c>
      <c r="EQ91" s="379" t="str">
        <f t="shared" si="236"/>
        <v/>
      </c>
      <c r="ER91" s="352" t="str">
        <f t="shared" si="237"/>
        <v/>
      </c>
      <c r="ES91" s="352" t="str">
        <f t="shared" si="238"/>
        <v/>
      </c>
      <c r="ET91" s="352" t="str">
        <f t="shared" si="239"/>
        <v/>
      </c>
      <c r="EU91" s="352" t="str">
        <f t="shared" si="240"/>
        <v/>
      </c>
      <c r="EV91" s="379" t="str">
        <f t="shared" si="241"/>
        <v/>
      </c>
      <c r="EW91" s="379" t="str">
        <f t="shared" si="242"/>
        <v/>
      </c>
      <c r="EX91" s="381" t="str">
        <f>IF('Student DATA Entry'!I88="","",'Student DATA Entry'!I88)</f>
        <v/>
      </c>
      <c r="EY91" s="382" t="str">
        <f>IF('Student DATA Entry'!J88="","",'Student DATA Entry'!J88)</f>
        <v/>
      </c>
      <c r="EZ91" s="368" t="str">
        <f t="shared" si="243"/>
        <v xml:space="preserve">      </v>
      </c>
      <c r="FA91" s="368" t="str">
        <f t="shared" si="244"/>
        <v xml:space="preserve">      </v>
      </c>
      <c r="FB91" s="368" t="str">
        <f t="shared" si="245"/>
        <v xml:space="preserve">      </v>
      </c>
      <c r="FC91" s="368" t="str">
        <f t="shared" si="246"/>
        <v xml:space="preserve">              </v>
      </c>
      <c r="FD91" s="368" t="str">
        <f t="shared" si="247"/>
        <v xml:space="preserve"> </v>
      </c>
      <c r="FE91" s="479" t="str">
        <f t="shared" si="248"/>
        <v/>
      </c>
      <c r="FF91" s="384" t="str">
        <f t="shared" si="249"/>
        <v/>
      </c>
      <c r="FG91" s="481" t="str">
        <f t="shared" si="250"/>
        <v/>
      </c>
      <c r="FH91" s="386" t="str">
        <f t="shared" si="251"/>
        <v/>
      </c>
      <c r="FI91" s="364" t="str">
        <f t="shared" si="252"/>
        <v/>
      </c>
    </row>
    <row r="92" spans="1:165" s="140" customFormat="1" ht="15.6" customHeight="1">
      <c r="A92" s="369">
        <v>87</v>
      </c>
      <c r="B92" s="370" t="str">
        <f>IF('Marks Entry'!B94="","",VALUE('Marks Entry'!B94))</f>
        <v/>
      </c>
      <c r="C92" s="371" t="str">
        <f>IF('Marks Entry'!C94="","",'Marks Entry'!C94)</f>
        <v/>
      </c>
      <c r="D92" s="372" t="str">
        <f>IF('Marks Entry'!D94="","",'Marks Entry'!D94)</f>
        <v/>
      </c>
      <c r="E92" s="373" t="str">
        <f>IF('Marks Entry'!E94="","",'Marks Entry'!E94)</f>
        <v/>
      </c>
      <c r="F92" s="373" t="str">
        <f>IF('Marks Entry'!F94="","",'Marks Entry'!F94)</f>
        <v/>
      </c>
      <c r="G92" s="373" t="str">
        <f>IF('Marks Entry'!G94="","",'Marks Entry'!G94)</f>
        <v/>
      </c>
      <c r="H92" s="352" t="str">
        <f>IF('Marks Entry'!H94="","",'Marks Entry'!H94)</f>
        <v/>
      </c>
      <c r="I92" s="352" t="str">
        <f>IF('Marks Entry'!I94="","",'Marks Entry'!I94)</f>
        <v/>
      </c>
      <c r="J92" s="352" t="str">
        <f>IF('Marks Entry'!J94="","",'Marks Entry'!J94)</f>
        <v/>
      </c>
      <c r="K92" s="352" t="str">
        <f>IF('Marks Entry'!K94="","",'Marks Entry'!K94)</f>
        <v/>
      </c>
      <c r="L92" s="352" t="str">
        <f>IF('Marks Entry'!L94="","",'Marks Entry'!L94)</f>
        <v/>
      </c>
      <c r="M92" s="353" t="str">
        <f t="shared" si="140"/>
        <v/>
      </c>
      <c r="N92" s="374" t="str">
        <f t="shared" si="141"/>
        <v/>
      </c>
      <c r="O92" s="352" t="str">
        <f>IF('Marks Entry'!M94="","",'Marks Entry'!M94)</f>
        <v/>
      </c>
      <c r="P92" s="374" t="str">
        <f t="shared" si="142"/>
        <v/>
      </c>
      <c r="Q92" s="371" t="str">
        <f>IF(AND($B92="NSO",$E92="",O92=""),"",IF(AND('Marks Entry'!N94="AB"),"AB",IF(AND('Marks Entry'!N94="ML"),"RE",IF('Marks Entry'!N94="","",ROUNDUP('Marks Entry'!N94*30/100,0)))))</f>
        <v/>
      </c>
      <c r="R92" s="375" t="str">
        <f t="shared" si="143"/>
        <v/>
      </c>
      <c r="S92" s="357">
        <f t="shared" si="144"/>
        <v>0</v>
      </c>
      <c r="T92" s="357">
        <f t="shared" si="145"/>
        <v>0</v>
      </c>
      <c r="U92" s="358" t="str">
        <f t="shared" si="146"/>
        <v/>
      </c>
      <c r="V92" s="357" t="str">
        <f t="shared" si="147"/>
        <v/>
      </c>
      <c r="W92" s="357" t="str">
        <f t="shared" si="148"/>
        <v/>
      </c>
      <c r="X92" s="357" t="str">
        <f t="shared" si="149"/>
        <v/>
      </c>
      <c r="Y92" s="352" t="str">
        <f>IF('Marks Entry'!O94="","",'Marks Entry'!O94)</f>
        <v/>
      </c>
      <c r="Z92" s="352" t="str">
        <f>IF('Marks Entry'!P94="","",'Marks Entry'!P94)</f>
        <v/>
      </c>
      <c r="AA92" s="352" t="str">
        <f>IF('Marks Entry'!Q94="","",'Marks Entry'!Q94)</f>
        <v/>
      </c>
      <c r="AB92" s="353" t="str">
        <f t="shared" si="150"/>
        <v/>
      </c>
      <c r="AC92" s="374" t="str">
        <f t="shared" si="151"/>
        <v/>
      </c>
      <c r="AD92" s="352" t="str">
        <f>IF('Marks Entry'!R94="","",'Marks Entry'!R94)</f>
        <v/>
      </c>
      <c r="AE92" s="374" t="str">
        <f t="shared" si="152"/>
        <v/>
      </c>
      <c r="AF92" s="371" t="str">
        <f>IF(AND($B92="NSO",$E92=""),"",IF(AND('Marks Entry'!S94="AB"),"AB",IF(AND('Marks Entry'!S94="ML"),"RE",IF('Marks Entry'!S94="","",ROUNDUP('Marks Entry'!S94*30/100,0)))))</f>
        <v/>
      </c>
      <c r="AG92" s="375" t="str">
        <f t="shared" si="153"/>
        <v/>
      </c>
      <c r="AH92" s="357">
        <f t="shared" si="154"/>
        <v>0</v>
      </c>
      <c r="AI92" s="357">
        <f t="shared" si="155"/>
        <v>0</v>
      </c>
      <c r="AJ92" s="358" t="str">
        <f t="shared" si="156"/>
        <v/>
      </c>
      <c r="AK92" s="357" t="str">
        <f t="shared" si="157"/>
        <v/>
      </c>
      <c r="AL92" s="357" t="str">
        <f t="shared" si="158"/>
        <v/>
      </c>
      <c r="AM92" s="357" t="str">
        <f t="shared" si="159"/>
        <v/>
      </c>
      <c r="AN92" s="359" t="str">
        <f>IF('Marks Entry'!T94="","",'Marks Entry'!T94)</f>
        <v/>
      </c>
      <c r="AO92" s="352" t="str">
        <f>IF('Marks Entry'!V94="","",'Marks Entry'!V94)</f>
        <v/>
      </c>
      <c r="AP92" s="352" t="str">
        <f>IF('Marks Entry'!W94="","",'Marks Entry'!W94)</f>
        <v/>
      </c>
      <c r="AQ92" s="352" t="str">
        <f>IF('Marks Entry'!X94="","",'Marks Entry'!X94)</f>
        <v/>
      </c>
      <c r="AR92" s="353" t="str">
        <f t="shared" si="160"/>
        <v/>
      </c>
      <c r="AS92" s="374" t="str">
        <f t="shared" si="161"/>
        <v/>
      </c>
      <c r="AT92" s="352" t="str">
        <f>IF('Marks Entry'!Y94="","",'Marks Entry'!Y94)</f>
        <v/>
      </c>
      <c r="AU92" s="352" t="str">
        <f>IF('Marks Entry'!Z94="","",'Marks Entry'!Z94)</f>
        <v/>
      </c>
      <c r="AV92" s="352" t="str">
        <f t="shared" si="162"/>
        <v/>
      </c>
      <c r="AW92" s="374" t="str">
        <f t="shared" si="163"/>
        <v/>
      </c>
      <c r="AX92" s="371" t="str">
        <f>IF(AND($B92="NSO",$E92=""),"",IF(AND('Marks Entry'!AA94="AB",'Marks Entry'!AB94="AB"),"AB",IF(AND('Marks Entry'!AA94="ML",'Marks Entry'!AB94="ML"),"RE",IF('Marks Entry'!AA94="","",ROUNDUP(('Marks Entry'!AA94+'Marks Entry'!AB94)*30/100,0)))))</f>
        <v/>
      </c>
      <c r="AY92" s="375" t="str">
        <f t="shared" si="164"/>
        <v/>
      </c>
      <c r="AZ92" s="357">
        <f t="shared" si="165"/>
        <v>0</v>
      </c>
      <c r="BA92" s="357">
        <f t="shared" si="166"/>
        <v>0</v>
      </c>
      <c r="BB92" s="358" t="str">
        <f t="shared" si="167"/>
        <v/>
      </c>
      <c r="BC92" s="357" t="str">
        <f t="shared" si="168"/>
        <v/>
      </c>
      <c r="BD92" s="357" t="str">
        <f t="shared" si="169"/>
        <v/>
      </c>
      <c r="BE92" s="357" t="str">
        <f t="shared" si="170"/>
        <v/>
      </c>
      <c r="BF92" s="359" t="str">
        <f>IF('Marks Entry'!AC94="","",'Marks Entry'!AC94)</f>
        <v/>
      </c>
      <c r="BG92" s="352" t="str">
        <f>IF('Marks Entry'!AE94="","",'Marks Entry'!AE94)</f>
        <v/>
      </c>
      <c r="BH92" s="352" t="str">
        <f>IF('Marks Entry'!AF94="","",'Marks Entry'!AF94)</f>
        <v/>
      </c>
      <c r="BI92" s="352" t="str">
        <f>IF('Marks Entry'!AG94="","",'Marks Entry'!AG94)</f>
        <v/>
      </c>
      <c r="BJ92" s="353" t="str">
        <f t="shared" si="171"/>
        <v/>
      </c>
      <c r="BK92" s="374" t="str">
        <f t="shared" si="172"/>
        <v/>
      </c>
      <c r="BL92" s="352" t="str">
        <f>IF('Marks Entry'!AH94="","",'Marks Entry'!AH94)</f>
        <v/>
      </c>
      <c r="BM92" s="352" t="str">
        <f>IF('Marks Entry'!AI94="","",'Marks Entry'!AI94)</f>
        <v/>
      </c>
      <c r="BN92" s="352" t="str">
        <f t="shared" si="173"/>
        <v/>
      </c>
      <c r="BO92" s="374" t="str">
        <f t="shared" si="174"/>
        <v/>
      </c>
      <c r="BP92" s="371" t="str">
        <f>IF(AND($B92="NSO",$E92=""),"",IF(AND('Marks Entry'!AJ94="AB",'Marks Entry'!AK94="AB"),"AB",IF(AND('Marks Entry'!AJ94="ML",'Marks Entry'!AK94="ML"),"RE",IF('Marks Entry'!AJ94="","",ROUNDUP(('Marks Entry'!AJ94+'Marks Entry'!AK94)*30/100,0)))))</f>
        <v/>
      </c>
      <c r="BQ92" s="375" t="str">
        <f t="shared" si="175"/>
        <v/>
      </c>
      <c r="BR92" s="357">
        <f t="shared" si="176"/>
        <v>0</v>
      </c>
      <c r="BS92" s="357">
        <f t="shared" si="177"/>
        <v>0</v>
      </c>
      <c r="BT92" s="358" t="str">
        <f t="shared" si="178"/>
        <v/>
      </c>
      <c r="BU92" s="357" t="str">
        <f t="shared" si="179"/>
        <v/>
      </c>
      <c r="BV92" s="357" t="str">
        <f t="shared" si="180"/>
        <v/>
      </c>
      <c r="BW92" s="357" t="str">
        <f t="shared" si="181"/>
        <v/>
      </c>
      <c r="BX92" s="359" t="str">
        <f>IF('Marks Entry'!AL94="","",'Marks Entry'!AL94)</f>
        <v/>
      </c>
      <c r="BY92" s="352" t="str">
        <f>IF('Marks Entry'!AN94="","",'Marks Entry'!AN94)</f>
        <v/>
      </c>
      <c r="BZ92" s="352" t="str">
        <f>IF('Marks Entry'!AO94="","",'Marks Entry'!AO94)</f>
        <v/>
      </c>
      <c r="CA92" s="352" t="str">
        <f>IF('Marks Entry'!AP94="","",'Marks Entry'!AP94)</f>
        <v/>
      </c>
      <c r="CB92" s="353" t="str">
        <f t="shared" si="182"/>
        <v/>
      </c>
      <c r="CC92" s="374" t="str">
        <f t="shared" si="183"/>
        <v/>
      </c>
      <c r="CD92" s="352" t="str">
        <f>IF('Marks Entry'!AQ94="","",'Marks Entry'!AQ94)</f>
        <v/>
      </c>
      <c r="CE92" s="352" t="str">
        <f>IF('Marks Entry'!AR94="","",'Marks Entry'!AR94)</f>
        <v/>
      </c>
      <c r="CF92" s="352" t="str">
        <f t="shared" si="184"/>
        <v/>
      </c>
      <c r="CG92" s="374" t="str">
        <f t="shared" si="185"/>
        <v/>
      </c>
      <c r="CH92" s="371" t="str">
        <f>IF(AND($B92="NSO",$E92=""),"",IF(AND('Marks Entry'!AS94="AB",'Marks Entry'!AT94="AB"),"AB",IF(AND('Marks Entry'!AS94="ML",'Marks Entry'!AT94="ML"),"RE",IF('Marks Entry'!AS94="","",ROUNDUP(('Marks Entry'!AS94+'Marks Entry'!AT94)*30/100,0)))))</f>
        <v/>
      </c>
      <c r="CI92" s="375" t="str">
        <f t="shared" si="186"/>
        <v/>
      </c>
      <c r="CJ92" s="357">
        <f t="shared" si="187"/>
        <v>0</v>
      </c>
      <c r="CK92" s="357">
        <f t="shared" si="188"/>
        <v>0</v>
      </c>
      <c r="CL92" s="358" t="str">
        <f t="shared" si="189"/>
        <v/>
      </c>
      <c r="CM92" s="357" t="str">
        <f t="shared" si="190"/>
        <v/>
      </c>
      <c r="CN92" s="357" t="str">
        <f t="shared" si="191"/>
        <v/>
      </c>
      <c r="CO92" s="357" t="str">
        <f t="shared" si="192"/>
        <v/>
      </c>
      <c r="CP92" s="359" t="str">
        <f>IF('Marks Entry'!AU94="","",'Marks Entry'!AU94)</f>
        <v/>
      </c>
      <c r="CQ92" s="352" t="str">
        <f>IF('Marks Entry'!AW94="","",'Marks Entry'!AW94)</f>
        <v/>
      </c>
      <c r="CR92" s="352" t="str">
        <f>IF('Marks Entry'!AX94="","",'Marks Entry'!AX94)</f>
        <v/>
      </c>
      <c r="CS92" s="352" t="str">
        <f>IF('Marks Entry'!AY94="","",'Marks Entry'!AY94)</f>
        <v/>
      </c>
      <c r="CT92" s="353" t="str">
        <f t="shared" si="193"/>
        <v/>
      </c>
      <c r="CU92" s="374" t="str">
        <f t="shared" si="194"/>
        <v/>
      </c>
      <c r="CV92" s="352" t="str">
        <f>IF('Marks Entry'!AZ94="","",'Marks Entry'!AZ94)</f>
        <v/>
      </c>
      <c r="CW92" s="352" t="str">
        <f>IF('Marks Entry'!BA94="","",'Marks Entry'!BA94)</f>
        <v/>
      </c>
      <c r="CX92" s="352" t="str">
        <f t="shared" si="195"/>
        <v/>
      </c>
      <c r="CY92" s="374" t="str">
        <f t="shared" si="196"/>
        <v/>
      </c>
      <c r="CZ92" s="371" t="str">
        <f>IF(AND($B92="NSO",$E92=""),"",IF(AND('Marks Entry'!BB94="AB",'Marks Entry'!BC94="AB"),"AB",IF(AND('Marks Entry'!BB94="ML",'Marks Entry'!BC94="ML"),"RE",IF('Marks Entry'!BB94="","",ROUNDUP(('Marks Entry'!BB94+'Marks Entry'!BC94)*30/100,0)))))</f>
        <v/>
      </c>
      <c r="DA92" s="375" t="str">
        <f t="shared" si="197"/>
        <v/>
      </c>
      <c r="DB92" s="357">
        <f t="shared" si="198"/>
        <v>0</v>
      </c>
      <c r="DC92" s="357">
        <f t="shared" si="199"/>
        <v>0</v>
      </c>
      <c r="DD92" s="358" t="str">
        <f t="shared" si="200"/>
        <v/>
      </c>
      <c r="DE92" s="357" t="str">
        <f t="shared" si="201"/>
        <v/>
      </c>
      <c r="DF92" s="357" t="str">
        <f t="shared" si="202"/>
        <v/>
      </c>
      <c r="DG92" s="357" t="str">
        <f t="shared" si="203"/>
        <v/>
      </c>
      <c r="DH92" s="357">
        <f t="shared" si="204"/>
        <v>0</v>
      </c>
      <c r="DI92" s="376" t="str">
        <f t="shared" si="205"/>
        <v/>
      </c>
      <c r="DJ92" s="376" t="str">
        <f t="shared" si="206"/>
        <v/>
      </c>
      <c r="DK92" s="376" t="str">
        <f t="shared" si="207"/>
        <v/>
      </c>
      <c r="DL92" s="376" t="str">
        <f t="shared" si="208"/>
        <v/>
      </c>
      <c r="DM92" s="376" t="str">
        <f t="shared" si="209"/>
        <v/>
      </c>
      <c r="DN92" s="376" t="str">
        <f t="shared" si="210"/>
        <v/>
      </c>
      <c r="DO92" s="361">
        <f t="shared" si="211"/>
        <v>0</v>
      </c>
      <c r="DP92" s="361">
        <f t="shared" si="212"/>
        <v>0</v>
      </c>
      <c r="DQ92" s="361">
        <f t="shared" si="213"/>
        <v>0</v>
      </c>
      <c r="DR92" s="361">
        <f t="shared" si="214"/>
        <v>0</v>
      </c>
      <c r="DS92" s="361">
        <f t="shared" si="215"/>
        <v>0</v>
      </c>
      <c r="DT92" s="377" t="str">
        <f t="shared" si="216"/>
        <v/>
      </c>
      <c r="DU92" s="480" t="str">
        <f>IF('Marks Entry'!BD94="","",'Marks Entry'!BD94)</f>
        <v/>
      </c>
      <c r="DV92" s="480" t="str">
        <f>IF('Marks Entry'!BE94="","",'Marks Entry'!BE94)</f>
        <v/>
      </c>
      <c r="DW92" s="480" t="str">
        <f>IF('Marks Entry'!BF94="","",'Marks Entry'!BF94)</f>
        <v/>
      </c>
      <c r="DX92" s="378" t="str">
        <f t="shared" si="217"/>
        <v/>
      </c>
      <c r="DY92" s="352" t="str">
        <f t="shared" si="218"/>
        <v/>
      </c>
      <c r="DZ92" s="379" t="str">
        <f t="shared" si="219"/>
        <v/>
      </c>
      <c r="EA92" s="352" t="str">
        <f t="shared" si="220"/>
        <v/>
      </c>
      <c r="EB92" s="379" t="str">
        <f t="shared" si="221"/>
        <v/>
      </c>
      <c r="EC92" s="352" t="str">
        <f t="shared" si="222"/>
        <v/>
      </c>
      <c r="ED92" s="352" t="str">
        <f t="shared" si="223"/>
        <v/>
      </c>
      <c r="EE92" s="352" t="str">
        <f t="shared" si="224"/>
        <v/>
      </c>
      <c r="EF92" s="380" t="str">
        <f t="shared" si="225"/>
        <v/>
      </c>
      <c r="EG92" s="379" t="str">
        <f t="shared" si="226"/>
        <v/>
      </c>
      <c r="EH92" s="352" t="str">
        <f t="shared" si="227"/>
        <v/>
      </c>
      <c r="EI92" s="352" t="str">
        <f t="shared" si="228"/>
        <v/>
      </c>
      <c r="EJ92" s="352" t="str">
        <f t="shared" si="229"/>
        <v/>
      </c>
      <c r="EK92" s="352" t="str">
        <f t="shared" si="230"/>
        <v/>
      </c>
      <c r="EL92" s="379" t="str">
        <f t="shared" si="231"/>
        <v/>
      </c>
      <c r="EM92" s="352" t="str">
        <f t="shared" si="232"/>
        <v/>
      </c>
      <c r="EN92" s="352" t="str">
        <f t="shared" si="233"/>
        <v/>
      </c>
      <c r="EO92" s="352" t="str">
        <f t="shared" si="234"/>
        <v/>
      </c>
      <c r="EP92" s="352" t="str">
        <f t="shared" si="235"/>
        <v/>
      </c>
      <c r="EQ92" s="379" t="str">
        <f t="shared" si="236"/>
        <v/>
      </c>
      <c r="ER92" s="352" t="str">
        <f t="shared" si="237"/>
        <v/>
      </c>
      <c r="ES92" s="352" t="str">
        <f t="shared" si="238"/>
        <v/>
      </c>
      <c r="ET92" s="352" t="str">
        <f t="shared" si="239"/>
        <v/>
      </c>
      <c r="EU92" s="352" t="str">
        <f t="shared" si="240"/>
        <v/>
      </c>
      <c r="EV92" s="379" t="str">
        <f t="shared" si="241"/>
        <v/>
      </c>
      <c r="EW92" s="379" t="str">
        <f t="shared" si="242"/>
        <v/>
      </c>
      <c r="EX92" s="381" t="str">
        <f>IF('Student DATA Entry'!I89="","",'Student DATA Entry'!I89)</f>
        <v/>
      </c>
      <c r="EY92" s="382" t="str">
        <f>IF('Student DATA Entry'!J89="","",'Student DATA Entry'!J89)</f>
        <v/>
      </c>
      <c r="EZ92" s="368" t="str">
        <f t="shared" si="243"/>
        <v xml:space="preserve">      </v>
      </c>
      <c r="FA92" s="368" t="str">
        <f t="shared" si="244"/>
        <v xml:space="preserve">      </v>
      </c>
      <c r="FB92" s="368" t="str">
        <f t="shared" si="245"/>
        <v xml:space="preserve">      </v>
      </c>
      <c r="FC92" s="368" t="str">
        <f t="shared" si="246"/>
        <v xml:space="preserve">              </v>
      </c>
      <c r="FD92" s="368" t="str">
        <f t="shared" si="247"/>
        <v xml:space="preserve"> </v>
      </c>
      <c r="FE92" s="479" t="str">
        <f t="shared" si="248"/>
        <v/>
      </c>
      <c r="FF92" s="384" t="str">
        <f t="shared" si="249"/>
        <v/>
      </c>
      <c r="FG92" s="481" t="str">
        <f t="shared" si="250"/>
        <v/>
      </c>
      <c r="FH92" s="386" t="str">
        <f t="shared" si="251"/>
        <v/>
      </c>
      <c r="FI92" s="364" t="str">
        <f t="shared" si="252"/>
        <v/>
      </c>
    </row>
    <row r="93" spans="1:165" s="140" customFormat="1" ht="15.6" customHeight="1">
      <c r="A93" s="369">
        <v>88</v>
      </c>
      <c r="B93" s="370" t="str">
        <f>IF('Marks Entry'!B95="","",VALUE('Marks Entry'!B95))</f>
        <v/>
      </c>
      <c r="C93" s="371" t="str">
        <f>IF('Marks Entry'!C95="","",'Marks Entry'!C95)</f>
        <v/>
      </c>
      <c r="D93" s="372" t="str">
        <f>IF('Marks Entry'!D95="","",'Marks Entry'!D95)</f>
        <v/>
      </c>
      <c r="E93" s="373" t="str">
        <f>IF('Marks Entry'!E95="","",'Marks Entry'!E95)</f>
        <v/>
      </c>
      <c r="F93" s="373" t="str">
        <f>IF('Marks Entry'!F95="","",'Marks Entry'!F95)</f>
        <v/>
      </c>
      <c r="G93" s="373" t="str">
        <f>IF('Marks Entry'!G95="","",'Marks Entry'!G95)</f>
        <v/>
      </c>
      <c r="H93" s="352" t="str">
        <f>IF('Marks Entry'!H95="","",'Marks Entry'!H95)</f>
        <v/>
      </c>
      <c r="I93" s="352" t="str">
        <f>IF('Marks Entry'!I95="","",'Marks Entry'!I95)</f>
        <v/>
      </c>
      <c r="J93" s="352" t="str">
        <f>IF('Marks Entry'!J95="","",'Marks Entry'!J95)</f>
        <v/>
      </c>
      <c r="K93" s="352" t="str">
        <f>IF('Marks Entry'!K95="","",'Marks Entry'!K95)</f>
        <v/>
      </c>
      <c r="L93" s="352" t="str">
        <f>IF('Marks Entry'!L95="","",'Marks Entry'!L95)</f>
        <v/>
      </c>
      <c r="M93" s="353" t="str">
        <f t="shared" si="140"/>
        <v/>
      </c>
      <c r="N93" s="374" t="str">
        <f t="shared" si="141"/>
        <v/>
      </c>
      <c r="O93" s="352" t="str">
        <f>IF('Marks Entry'!M95="","",'Marks Entry'!M95)</f>
        <v/>
      </c>
      <c r="P93" s="374" t="str">
        <f t="shared" si="142"/>
        <v/>
      </c>
      <c r="Q93" s="371" t="str">
        <f>IF(AND($B93="NSO",$E93="",O93=""),"",IF(AND('Marks Entry'!N95="AB"),"AB",IF(AND('Marks Entry'!N95="ML"),"RE",IF('Marks Entry'!N95="","",ROUNDUP('Marks Entry'!N95*30/100,0)))))</f>
        <v/>
      </c>
      <c r="R93" s="375" t="str">
        <f t="shared" si="143"/>
        <v/>
      </c>
      <c r="S93" s="357">
        <f t="shared" si="144"/>
        <v>0</v>
      </c>
      <c r="T93" s="357">
        <f t="shared" si="145"/>
        <v>0</v>
      </c>
      <c r="U93" s="358" t="str">
        <f t="shared" si="146"/>
        <v/>
      </c>
      <c r="V93" s="357" t="str">
        <f t="shared" si="147"/>
        <v/>
      </c>
      <c r="W93" s="357" t="str">
        <f t="shared" si="148"/>
        <v/>
      </c>
      <c r="X93" s="357" t="str">
        <f t="shared" si="149"/>
        <v/>
      </c>
      <c r="Y93" s="352" t="str">
        <f>IF('Marks Entry'!O95="","",'Marks Entry'!O95)</f>
        <v/>
      </c>
      <c r="Z93" s="352" t="str">
        <f>IF('Marks Entry'!P95="","",'Marks Entry'!P95)</f>
        <v/>
      </c>
      <c r="AA93" s="352" t="str">
        <f>IF('Marks Entry'!Q95="","",'Marks Entry'!Q95)</f>
        <v/>
      </c>
      <c r="AB93" s="353" t="str">
        <f t="shared" si="150"/>
        <v/>
      </c>
      <c r="AC93" s="374" t="str">
        <f t="shared" si="151"/>
        <v/>
      </c>
      <c r="AD93" s="352" t="str">
        <f>IF('Marks Entry'!R95="","",'Marks Entry'!R95)</f>
        <v/>
      </c>
      <c r="AE93" s="374" t="str">
        <f t="shared" si="152"/>
        <v/>
      </c>
      <c r="AF93" s="371" t="str">
        <f>IF(AND($B93="NSO",$E93=""),"",IF(AND('Marks Entry'!S95="AB"),"AB",IF(AND('Marks Entry'!S95="ML"),"RE",IF('Marks Entry'!S95="","",ROUNDUP('Marks Entry'!S95*30/100,0)))))</f>
        <v/>
      </c>
      <c r="AG93" s="375" t="str">
        <f t="shared" si="153"/>
        <v/>
      </c>
      <c r="AH93" s="357">
        <f t="shared" si="154"/>
        <v>0</v>
      </c>
      <c r="AI93" s="357">
        <f t="shared" si="155"/>
        <v>0</v>
      </c>
      <c r="AJ93" s="358" t="str">
        <f t="shared" si="156"/>
        <v/>
      </c>
      <c r="AK93" s="357" t="str">
        <f t="shared" si="157"/>
        <v/>
      </c>
      <c r="AL93" s="357" t="str">
        <f t="shared" si="158"/>
        <v/>
      </c>
      <c r="AM93" s="357" t="str">
        <f t="shared" si="159"/>
        <v/>
      </c>
      <c r="AN93" s="359" t="str">
        <f>IF('Marks Entry'!T95="","",'Marks Entry'!T95)</f>
        <v/>
      </c>
      <c r="AO93" s="352" t="str">
        <f>IF('Marks Entry'!V95="","",'Marks Entry'!V95)</f>
        <v/>
      </c>
      <c r="AP93" s="352" t="str">
        <f>IF('Marks Entry'!W95="","",'Marks Entry'!W95)</f>
        <v/>
      </c>
      <c r="AQ93" s="352" t="str">
        <f>IF('Marks Entry'!X95="","",'Marks Entry'!X95)</f>
        <v/>
      </c>
      <c r="AR93" s="353" t="str">
        <f t="shared" si="160"/>
        <v/>
      </c>
      <c r="AS93" s="374" t="str">
        <f t="shared" si="161"/>
        <v/>
      </c>
      <c r="AT93" s="352" t="str">
        <f>IF('Marks Entry'!Y95="","",'Marks Entry'!Y95)</f>
        <v/>
      </c>
      <c r="AU93" s="352" t="str">
        <f>IF('Marks Entry'!Z95="","",'Marks Entry'!Z95)</f>
        <v/>
      </c>
      <c r="AV93" s="352" t="str">
        <f t="shared" si="162"/>
        <v/>
      </c>
      <c r="AW93" s="374" t="str">
        <f t="shared" si="163"/>
        <v/>
      </c>
      <c r="AX93" s="371" t="str">
        <f>IF(AND($B93="NSO",$E93=""),"",IF(AND('Marks Entry'!AA95="AB",'Marks Entry'!AB95="AB"),"AB",IF(AND('Marks Entry'!AA95="ML",'Marks Entry'!AB95="ML"),"RE",IF('Marks Entry'!AA95="","",ROUNDUP(('Marks Entry'!AA95+'Marks Entry'!AB95)*30/100,0)))))</f>
        <v/>
      </c>
      <c r="AY93" s="375" t="str">
        <f t="shared" si="164"/>
        <v/>
      </c>
      <c r="AZ93" s="357">
        <f t="shared" si="165"/>
        <v>0</v>
      </c>
      <c r="BA93" s="357">
        <f t="shared" si="166"/>
        <v>0</v>
      </c>
      <c r="BB93" s="358" t="str">
        <f t="shared" si="167"/>
        <v/>
      </c>
      <c r="BC93" s="357" t="str">
        <f t="shared" si="168"/>
        <v/>
      </c>
      <c r="BD93" s="357" t="str">
        <f t="shared" si="169"/>
        <v/>
      </c>
      <c r="BE93" s="357" t="str">
        <f t="shared" si="170"/>
        <v/>
      </c>
      <c r="BF93" s="359" t="str">
        <f>IF('Marks Entry'!AC95="","",'Marks Entry'!AC95)</f>
        <v/>
      </c>
      <c r="BG93" s="352" t="str">
        <f>IF('Marks Entry'!AE95="","",'Marks Entry'!AE95)</f>
        <v/>
      </c>
      <c r="BH93" s="352" t="str">
        <f>IF('Marks Entry'!AF95="","",'Marks Entry'!AF95)</f>
        <v/>
      </c>
      <c r="BI93" s="352" t="str">
        <f>IF('Marks Entry'!AG95="","",'Marks Entry'!AG95)</f>
        <v/>
      </c>
      <c r="BJ93" s="353" t="str">
        <f t="shared" si="171"/>
        <v/>
      </c>
      <c r="BK93" s="374" t="str">
        <f t="shared" si="172"/>
        <v/>
      </c>
      <c r="BL93" s="352" t="str">
        <f>IF('Marks Entry'!AH95="","",'Marks Entry'!AH95)</f>
        <v/>
      </c>
      <c r="BM93" s="352" t="str">
        <f>IF('Marks Entry'!AI95="","",'Marks Entry'!AI95)</f>
        <v/>
      </c>
      <c r="BN93" s="352" t="str">
        <f t="shared" si="173"/>
        <v/>
      </c>
      <c r="BO93" s="374" t="str">
        <f t="shared" si="174"/>
        <v/>
      </c>
      <c r="BP93" s="371" t="str">
        <f>IF(AND($B93="NSO",$E93=""),"",IF(AND('Marks Entry'!AJ95="AB",'Marks Entry'!AK95="AB"),"AB",IF(AND('Marks Entry'!AJ95="ML",'Marks Entry'!AK95="ML"),"RE",IF('Marks Entry'!AJ95="","",ROUNDUP(('Marks Entry'!AJ95+'Marks Entry'!AK95)*30/100,0)))))</f>
        <v/>
      </c>
      <c r="BQ93" s="375" t="str">
        <f t="shared" si="175"/>
        <v/>
      </c>
      <c r="BR93" s="357">
        <f t="shared" si="176"/>
        <v>0</v>
      </c>
      <c r="BS93" s="357">
        <f t="shared" si="177"/>
        <v>0</v>
      </c>
      <c r="BT93" s="358" t="str">
        <f t="shared" si="178"/>
        <v/>
      </c>
      <c r="BU93" s="357" t="str">
        <f t="shared" si="179"/>
        <v/>
      </c>
      <c r="BV93" s="357" t="str">
        <f t="shared" si="180"/>
        <v/>
      </c>
      <c r="BW93" s="357" t="str">
        <f t="shared" si="181"/>
        <v/>
      </c>
      <c r="BX93" s="359" t="str">
        <f>IF('Marks Entry'!AL95="","",'Marks Entry'!AL95)</f>
        <v/>
      </c>
      <c r="BY93" s="352" t="str">
        <f>IF('Marks Entry'!AN95="","",'Marks Entry'!AN95)</f>
        <v/>
      </c>
      <c r="BZ93" s="352" t="str">
        <f>IF('Marks Entry'!AO95="","",'Marks Entry'!AO95)</f>
        <v/>
      </c>
      <c r="CA93" s="352" t="str">
        <f>IF('Marks Entry'!AP95="","",'Marks Entry'!AP95)</f>
        <v/>
      </c>
      <c r="CB93" s="353" t="str">
        <f t="shared" si="182"/>
        <v/>
      </c>
      <c r="CC93" s="374" t="str">
        <f t="shared" si="183"/>
        <v/>
      </c>
      <c r="CD93" s="352" t="str">
        <f>IF('Marks Entry'!AQ95="","",'Marks Entry'!AQ95)</f>
        <v/>
      </c>
      <c r="CE93" s="352" t="str">
        <f>IF('Marks Entry'!AR95="","",'Marks Entry'!AR95)</f>
        <v/>
      </c>
      <c r="CF93" s="352" t="str">
        <f t="shared" si="184"/>
        <v/>
      </c>
      <c r="CG93" s="374" t="str">
        <f t="shared" si="185"/>
        <v/>
      </c>
      <c r="CH93" s="371" t="str">
        <f>IF(AND($B93="NSO",$E93=""),"",IF(AND('Marks Entry'!AS95="AB",'Marks Entry'!AT95="AB"),"AB",IF(AND('Marks Entry'!AS95="ML",'Marks Entry'!AT95="ML"),"RE",IF('Marks Entry'!AS95="","",ROUNDUP(('Marks Entry'!AS95+'Marks Entry'!AT95)*30/100,0)))))</f>
        <v/>
      </c>
      <c r="CI93" s="375" t="str">
        <f t="shared" si="186"/>
        <v/>
      </c>
      <c r="CJ93" s="357">
        <f t="shared" si="187"/>
        <v>0</v>
      </c>
      <c r="CK93" s="357">
        <f t="shared" si="188"/>
        <v>0</v>
      </c>
      <c r="CL93" s="358" t="str">
        <f t="shared" si="189"/>
        <v/>
      </c>
      <c r="CM93" s="357" t="str">
        <f t="shared" si="190"/>
        <v/>
      </c>
      <c r="CN93" s="357" t="str">
        <f t="shared" si="191"/>
        <v/>
      </c>
      <c r="CO93" s="357" t="str">
        <f t="shared" si="192"/>
        <v/>
      </c>
      <c r="CP93" s="359" t="str">
        <f>IF('Marks Entry'!AU95="","",'Marks Entry'!AU95)</f>
        <v/>
      </c>
      <c r="CQ93" s="352" t="str">
        <f>IF('Marks Entry'!AW95="","",'Marks Entry'!AW95)</f>
        <v/>
      </c>
      <c r="CR93" s="352" t="str">
        <f>IF('Marks Entry'!AX95="","",'Marks Entry'!AX95)</f>
        <v/>
      </c>
      <c r="CS93" s="352" t="str">
        <f>IF('Marks Entry'!AY95="","",'Marks Entry'!AY95)</f>
        <v/>
      </c>
      <c r="CT93" s="353" t="str">
        <f t="shared" si="193"/>
        <v/>
      </c>
      <c r="CU93" s="374" t="str">
        <f t="shared" si="194"/>
        <v/>
      </c>
      <c r="CV93" s="352" t="str">
        <f>IF('Marks Entry'!AZ95="","",'Marks Entry'!AZ95)</f>
        <v/>
      </c>
      <c r="CW93" s="352" t="str">
        <f>IF('Marks Entry'!BA95="","",'Marks Entry'!BA95)</f>
        <v/>
      </c>
      <c r="CX93" s="352" t="str">
        <f t="shared" si="195"/>
        <v/>
      </c>
      <c r="CY93" s="374" t="str">
        <f t="shared" si="196"/>
        <v/>
      </c>
      <c r="CZ93" s="371" t="str">
        <f>IF(AND($B93="NSO",$E93=""),"",IF(AND('Marks Entry'!BB95="AB",'Marks Entry'!BC95="AB"),"AB",IF(AND('Marks Entry'!BB95="ML",'Marks Entry'!BC95="ML"),"RE",IF('Marks Entry'!BB95="","",ROUNDUP(('Marks Entry'!BB95+'Marks Entry'!BC95)*30/100,0)))))</f>
        <v/>
      </c>
      <c r="DA93" s="375" t="str">
        <f t="shared" si="197"/>
        <v/>
      </c>
      <c r="DB93" s="357">
        <f t="shared" si="198"/>
        <v>0</v>
      </c>
      <c r="DC93" s="357">
        <f t="shared" si="199"/>
        <v>0</v>
      </c>
      <c r="DD93" s="358" t="str">
        <f t="shared" si="200"/>
        <v/>
      </c>
      <c r="DE93" s="357" t="str">
        <f t="shared" si="201"/>
        <v/>
      </c>
      <c r="DF93" s="357" t="str">
        <f t="shared" si="202"/>
        <v/>
      </c>
      <c r="DG93" s="357" t="str">
        <f t="shared" si="203"/>
        <v/>
      </c>
      <c r="DH93" s="357">
        <f t="shared" si="204"/>
        <v>0</v>
      </c>
      <c r="DI93" s="376" t="str">
        <f t="shared" si="205"/>
        <v/>
      </c>
      <c r="DJ93" s="376" t="str">
        <f t="shared" si="206"/>
        <v/>
      </c>
      <c r="DK93" s="376" t="str">
        <f t="shared" si="207"/>
        <v/>
      </c>
      <c r="DL93" s="376" t="str">
        <f t="shared" si="208"/>
        <v/>
      </c>
      <c r="DM93" s="376" t="str">
        <f t="shared" si="209"/>
        <v/>
      </c>
      <c r="DN93" s="376" t="str">
        <f t="shared" si="210"/>
        <v/>
      </c>
      <c r="DO93" s="361">
        <f t="shared" si="211"/>
        <v>0</v>
      </c>
      <c r="DP93" s="361">
        <f t="shared" si="212"/>
        <v>0</v>
      </c>
      <c r="DQ93" s="361">
        <f t="shared" si="213"/>
        <v>0</v>
      </c>
      <c r="DR93" s="361">
        <f t="shared" si="214"/>
        <v>0</v>
      </c>
      <c r="DS93" s="361">
        <f t="shared" si="215"/>
        <v>0</v>
      </c>
      <c r="DT93" s="377" t="str">
        <f t="shared" si="216"/>
        <v/>
      </c>
      <c r="DU93" s="480" t="str">
        <f>IF('Marks Entry'!BD95="","",'Marks Entry'!BD95)</f>
        <v/>
      </c>
      <c r="DV93" s="480" t="str">
        <f>IF('Marks Entry'!BE95="","",'Marks Entry'!BE95)</f>
        <v/>
      </c>
      <c r="DW93" s="480" t="str">
        <f>IF('Marks Entry'!BF95="","",'Marks Entry'!BF95)</f>
        <v/>
      </c>
      <c r="DX93" s="378" t="str">
        <f t="shared" si="217"/>
        <v/>
      </c>
      <c r="DY93" s="352" t="str">
        <f t="shared" si="218"/>
        <v/>
      </c>
      <c r="DZ93" s="379" t="str">
        <f t="shared" si="219"/>
        <v/>
      </c>
      <c r="EA93" s="352" t="str">
        <f t="shared" si="220"/>
        <v/>
      </c>
      <c r="EB93" s="379" t="str">
        <f t="shared" si="221"/>
        <v/>
      </c>
      <c r="EC93" s="352" t="str">
        <f t="shared" si="222"/>
        <v/>
      </c>
      <c r="ED93" s="352" t="str">
        <f t="shared" si="223"/>
        <v/>
      </c>
      <c r="EE93" s="352" t="str">
        <f t="shared" si="224"/>
        <v/>
      </c>
      <c r="EF93" s="380" t="str">
        <f t="shared" si="225"/>
        <v/>
      </c>
      <c r="EG93" s="379" t="str">
        <f t="shared" si="226"/>
        <v/>
      </c>
      <c r="EH93" s="352" t="str">
        <f t="shared" si="227"/>
        <v/>
      </c>
      <c r="EI93" s="352" t="str">
        <f t="shared" si="228"/>
        <v/>
      </c>
      <c r="EJ93" s="352" t="str">
        <f t="shared" si="229"/>
        <v/>
      </c>
      <c r="EK93" s="352" t="str">
        <f t="shared" si="230"/>
        <v/>
      </c>
      <c r="EL93" s="379" t="str">
        <f t="shared" si="231"/>
        <v/>
      </c>
      <c r="EM93" s="352" t="str">
        <f t="shared" si="232"/>
        <v/>
      </c>
      <c r="EN93" s="352" t="str">
        <f t="shared" si="233"/>
        <v/>
      </c>
      <c r="EO93" s="352" t="str">
        <f t="shared" si="234"/>
        <v/>
      </c>
      <c r="EP93" s="352" t="str">
        <f t="shared" si="235"/>
        <v/>
      </c>
      <c r="EQ93" s="379" t="str">
        <f t="shared" si="236"/>
        <v/>
      </c>
      <c r="ER93" s="352" t="str">
        <f t="shared" si="237"/>
        <v/>
      </c>
      <c r="ES93" s="352" t="str">
        <f t="shared" si="238"/>
        <v/>
      </c>
      <c r="ET93" s="352" t="str">
        <f t="shared" si="239"/>
        <v/>
      </c>
      <c r="EU93" s="352" t="str">
        <f t="shared" si="240"/>
        <v/>
      </c>
      <c r="EV93" s="379" t="str">
        <f t="shared" si="241"/>
        <v/>
      </c>
      <c r="EW93" s="379" t="str">
        <f t="shared" si="242"/>
        <v/>
      </c>
      <c r="EX93" s="381" t="str">
        <f>IF('Student DATA Entry'!I90="","",'Student DATA Entry'!I90)</f>
        <v/>
      </c>
      <c r="EY93" s="382" t="str">
        <f>IF('Student DATA Entry'!J90="","",'Student DATA Entry'!J90)</f>
        <v/>
      </c>
      <c r="EZ93" s="368" t="str">
        <f t="shared" si="243"/>
        <v xml:space="preserve">      </v>
      </c>
      <c r="FA93" s="368" t="str">
        <f t="shared" si="244"/>
        <v xml:space="preserve">      </v>
      </c>
      <c r="FB93" s="368" t="str">
        <f t="shared" si="245"/>
        <v xml:space="preserve">      </v>
      </c>
      <c r="FC93" s="368" t="str">
        <f t="shared" si="246"/>
        <v xml:space="preserve">              </v>
      </c>
      <c r="FD93" s="368" t="str">
        <f t="shared" si="247"/>
        <v xml:space="preserve"> </v>
      </c>
      <c r="FE93" s="479" t="str">
        <f t="shared" si="248"/>
        <v/>
      </c>
      <c r="FF93" s="384" t="str">
        <f t="shared" si="249"/>
        <v/>
      </c>
      <c r="FG93" s="481" t="str">
        <f t="shared" si="250"/>
        <v/>
      </c>
      <c r="FH93" s="386" t="str">
        <f t="shared" si="251"/>
        <v/>
      </c>
      <c r="FI93" s="364" t="str">
        <f t="shared" si="252"/>
        <v/>
      </c>
    </row>
    <row r="94" spans="1:165" s="140" customFormat="1" ht="15.6" customHeight="1">
      <c r="A94" s="369">
        <v>89</v>
      </c>
      <c r="B94" s="370" t="str">
        <f>IF('Marks Entry'!B96="","",VALUE('Marks Entry'!B96))</f>
        <v/>
      </c>
      <c r="C94" s="371" t="str">
        <f>IF('Marks Entry'!C96="","",'Marks Entry'!C96)</f>
        <v/>
      </c>
      <c r="D94" s="372" t="str">
        <f>IF('Marks Entry'!D96="","",'Marks Entry'!D96)</f>
        <v/>
      </c>
      <c r="E94" s="373" t="str">
        <f>IF('Marks Entry'!E96="","",'Marks Entry'!E96)</f>
        <v/>
      </c>
      <c r="F94" s="373" t="str">
        <f>IF('Marks Entry'!F96="","",'Marks Entry'!F96)</f>
        <v/>
      </c>
      <c r="G94" s="373" t="str">
        <f>IF('Marks Entry'!G96="","",'Marks Entry'!G96)</f>
        <v/>
      </c>
      <c r="H94" s="352" t="str">
        <f>IF('Marks Entry'!H96="","",'Marks Entry'!H96)</f>
        <v/>
      </c>
      <c r="I94" s="352" t="str">
        <f>IF('Marks Entry'!I96="","",'Marks Entry'!I96)</f>
        <v/>
      </c>
      <c r="J94" s="352" t="str">
        <f>IF('Marks Entry'!J96="","",'Marks Entry'!J96)</f>
        <v/>
      </c>
      <c r="K94" s="352" t="str">
        <f>IF('Marks Entry'!K96="","",'Marks Entry'!K96)</f>
        <v/>
      </c>
      <c r="L94" s="352" t="str">
        <f>IF('Marks Entry'!L96="","",'Marks Entry'!L96)</f>
        <v/>
      </c>
      <c r="M94" s="353" t="str">
        <f t="shared" si="140"/>
        <v/>
      </c>
      <c r="N94" s="374" t="str">
        <f t="shared" si="141"/>
        <v/>
      </c>
      <c r="O94" s="352" t="str">
        <f>IF('Marks Entry'!M96="","",'Marks Entry'!M96)</f>
        <v/>
      </c>
      <c r="P94" s="374" t="str">
        <f t="shared" si="142"/>
        <v/>
      </c>
      <c r="Q94" s="371" t="str">
        <f>IF(AND($B94="NSO",$E94="",O94=""),"",IF(AND('Marks Entry'!N96="AB"),"AB",IF(AND('Marks Entry'!N96="ML"),"RE",IF('Marks Entry'!N96="","",ROUNDUP('Marks Entry'!N96*30/100,0)))))</f>
        <v/>
      </c>
      <c r="R94" s="375" t="str">
        <f t="shared" si="143"/>
        <v/>
      </c>
      <c r="S94" s="357">
        <f t="shared" si="144"/>
        <v>0</v>
      </c>
      <c r="T94" s="357">
        <f t="shared" si="145"/>
        <v>0</v>
      </c>
      <c r="U94" s="358" t="str">
        <f t="shared" si="146"/>
        <v/>
      </c>
      <c r="V94" s="357" t="str">
        <f t="shared" si="147"/>
        <v/>
      </c>
      <c r="W94" s="357" t="str">
        <f t="shared" si="148"/>
        <v/>
      </c>
      <c r="X94" s="357" t="str">
        <f t="shared" si="149"/>
        <v/>
      </c>
      <c r="Y94" s="352" t="str">
        <f>IF('Marks Entry'!O96="","",'Marks Entry'!O96)</f>
        <v/>
      </c>
      <c r="Z94" s="352" t="str">
        <f>IF('Marks Entry'!P96="","",'Marks Entry'!P96)</f>
        <v/>
      </c>
      <c r="AA94" s="352" t="str">
        <f>IF('Marks Entry'!Q96="","",'Marks Entry'!Q96)</f>
        <v/>
      </c>
      <c r="AB94" s="353" t="str">
        <f t="shared" si="150"/>
        <v/>
      </c>
      <c r="AC94" s="374" t="str">
        <f t="shared" si="151"/>
        <v/>
      </c>
      <c r="AD94" s="352" t="str">
        <f>IF('Marks Entry'!R96="","",'Marks Entry'!R96)</f>
        <v/>
      </c>
      <c r="AE94" s="374" t="str">
        <f t="shared" si="152"/>
        <v/>
      </c>
      <c r="AF94" s="371" t="str">
        <f>IF(AND($B94="NSO",$E94=""),"",IF(AND('Marks Entry'!S96="AB"),"AB",IF(AND('Marks Entry'!S96="ML"),"RE",IF('Marks Entry'!S96="","",ROUNDUP('Marks Entry'!S96*30/100,0)))))</f>
        <v/>
      </c>
      <c r="AG94" s="375" t="str">
        <f t="shared" si="153"/>
        <v/>
      </c>
      <c r="AH94" s="357">
        <f t="shared" si="154"/>
        <v>0</v>
      </c>
      <c r="AI94" s="357">
        <f t="shared" si="155"/>
        <v>0</v>
      </c>
      <c r="AJ94" s="358" t="str">
        <f t="shared" si="156"/>
        <v/>
      </c>
      <c r="AK94" s="357" t="str">
        <f t="shared" si="157"/>
        <v/>
      </c>
      <c r="AL94" s="357" t="str">
        <f t="shared" si="158"/>
        <v/>
      </c>
      <c r="AM94" s="357" t="str">
        <f t="shared" si="159"/>
        <v/>
      </c>
      <c r="AN94" s="359" t="str">
        <f>IF('Marks Entry'!T96="","",'Marks Entry'!T96)</f>
        <v/>
      </c>
      <c r="AO94" s="352" t="str">
        <f>IF('Marks Entry'!V96="","",'Marks Entry'!V96)</f>
        <v/>
      </c>
      <c r="AP94" s="352" t="str">
        <f>IF('Marks Entry'!W96="","",'Marks Entry'!W96)</f>
        <v/>
      </c>
      <c r="AQ94" s="352" t="str">
        <f>IF('Marks Entry'!X96="","",'Marks Entry'!X96)</f>
        <v/>
      </c>
      <c r="AR94" s="353" t="str">
        <f t="shared" si="160"/>
        <v/>
      </c>
      <c r="AS94" s="374" t="str">
        <f t="shared" si="161"/>
        <v/>
      </c>
      <c r="AT94" s="352" t="str">
        <f>IF('Marks Entry'!Y96="","",'Marks Entry'!Y96)</f>
        <v/>
      </c>
      <c r="AU94" s="352" t="str">
        <f>IF('Marks Entry'!Z96="","",'Marks Entry'!Z96)</f>
        <v/>
      </c>
      <c r="AV94" s="352" t="str">
        <f t="shared" si="162"/>
        <v/>
      </c>
      <c r="AW94" s="374" t="str">
        <f t="shared" si="163"/>
        <v/>
      </c>
      <c r="AX94" s="371" t="str">
        <f>IF(AND($B94="NSO",$E94=""),"",IF(AND('Marks Entry'!AA96="AB",'Marks Entry'!AB96="AB"),"AB",IF(AND('Marks Entry'!AA96="ML",'Marks Entry'!AB96="ML"),"RE",IF('Marks Entry'!AA96="","",ROUNDUP(('Marks Entry'!AA96+'Marks Entry'!AB96)*30/100,0)))))</f>
        <v/>
      </c>
      <c r="AY94" s="375" t="str">
        <f t="shared" si="164"/>
        <v/>
      </c>
      <c r="AZ94" s="357">
        <f t="shared" si="165"/>
        <v>0</v>
      </c>
      <c r="BA94" s="357">
        <f t="shared" si="166"/>
        <v>0</v>
      </c>
      <c r="BB94" s="358" t="str">
        <f t="shared" si="167"/>
        <v/>
      </c>
      <c r="BC94" s="357" t="str">
        <f t="shared" si="168"/>
        <v/>
      </c>
      <c r="BD94" s="357" t="str">
        <f t="shared" si="169"/>
        <v/>
      </c>
      <c r="BE94" s="357" t="str">
        <f t="shared" si="170"/>
        <v/>
      </c>
      <c r="BF94" s="359" t="str">
        <f>IF('Marks Entry'!AC96="","",'Marks Entry'!AC96)</f>
        <v/>
      </c>
      <c r="BG94" s="352" t="str">
        <f>IF('Marks Entry'!AE96="","",'Marks Entry'!AE96)</f>
        <v/>
      </c>
      <c r="BH94" s="352" t="str">
        <f>IF('Marks Entry'!AF96="","",'Marks Entry'!AF96)</f>
        <v/>
      </c>
      <c r="BI94" s="352" t="str">
        <f>IF('Marks Entry'!AG96="","",'Marks Entry'!AG96)</f>
        <v/>
      </c>
      <c r="BJ94" s="353" t="str">
        <f t="shared" si="171"/>
        <v/>
      </c>
      <c r="BK94" s="374" t="str">
        <f t="shared" si="172"/>
        <v/>
      </c>
      <c r="BL94" s="352" t="str">
        <f>IF('Marks Entry'!AH96="","",'Marks Entry'!AH96)</f>
        <v/>
      </c>
      <c r="BM94" s="352" t="str">
        <f>IF('Marks Entry'!AI96="","",'Marks Entry'!AI96)</f>
        <v/>
      </c>
      <c r="BN94" s="352" t="str">
        <f t="shared" si="173"/>
        <v/>
      </c>
      <c r="BO94" s="374" t="str">
        <f t="shared" si="174"/>
        <v/>
      </c>
      <c r="BP94" s="371" t="str">
        <f>IF(AND($B94="NSO",$E94=""),"",IF(AND('Marks Entry'!AJ96="AB",'Marks Entry'!AK96="AB"),"AB",IF(AND('Marks Entry'!AJ96="ML",'Marks Entry'!AK96="ML"),"RE",IF('Marks Entry'!AJ96="","",ROUNDUP(('Marks Entry'!AJ96+'Marks Entry'!AK96)*30/100,0)))))</f>
        <v/>
      </c>
      <c r="BQ94" s="375" t="str">
        <f t="shared" si="175"/>
        <v/>
      </c>
      <c r="BR94" s="357">
        <f t="shared" si="176"/>
        <v>0</v>
      </c>
      <c r="BS94" s="357">
        <f t="shared" si="177"/>
        <v>0</v>
      </c>
      <c r="BT94" s="358" t="str">
        <f t="shared" si="178"/>
        <v/>
      </c>
      <c r="BU94" s="357" t="str">
        <f t="shared" si="179"/>
        <v/>
      </c>
      <c r="BV94" s="357" t="str">
        <f t="shared" si="180"/>
        <v/>
      </c>
      <c r="BW94" s="357" t="str">
        <f t="shared" si="181"/>
        <v/>
      </c>
      <c r="BX94" s="359" t="str">
        <f>IF('Marks Entry'!AL96="","",'Marks Entry'!AL96)</f>
        <v/>
      </c>
      <c r="BY94" s="352" t="str">
        <f>IF('Marks Entry'!AN96="","",'Marks Entry'!AN96)</f>
        <v/>
      </c>
      <c r="BZ94" s="352" t="str">
        <f>IF('Marks Entry'!AO96="","",'Marks Entry'!AO96)</f>
        <v/>
      </c>
      <c r="CA94" s="352" t="str">
        <f>IF('Marks Entry'!AP96="","",'Marks Entry'!AP96)</f>
        <v/>
      </c>
      <c r="CB94" s="353" t="str">
        <f t="shared" si="182"/>
        <v/>
      </c>
      <c r="CC94" s="374" t="str">
        <f t="shared" si="183"/>
        <v/>
      </c>
      <c r="CD94" s="352" t="str">
        <f>IF('Marks Entry'!AQ96="","",'Marks Entry'!AQ96)</f>
        <v/>
      </c>
      <c r="CE94" s="352" t="str">
        <f>IF('Marks Entry'!AR96="","",'Marks Entry'!AR96)</f>
        <v/>
      </c>
      <c r="CF94" s="352" t="str">
        <f t="shared" si="184"/>
        <v/>
      </c>
      <c r="CG94" s="374" t="str">
        <f t="shared" si="185"/>
        <v/>
      </c>
      <c r="CH94" s="371" t="str">
        <f>IF(AND($B94="NSO",$E94=""),"",IF(AND('Marks Entry'!AS96="AB",'Marks Entry'!AT96="AB"),"AB",IF(AND('Marks Entry'!AS96="ML",'Marks Entry'!AT96="ML"),"RE",IF('Marks Entry'!AS96="","",ROUNDUP(('Marks Entry'!AS96+'Marks Entry'!AT96)*30/100,0)))))</f>
        <v/>
      </c>
      <c r="CI94" s="375" t="str">
        <f t="shared" si="186"/>
        <v/>
      </c>
      <c r="CJ94" s="357">
        <f t="shared" si="187"/>
        <v>0</v>
      </c>
      <c r="CK94" s="357">
        <f t="shared" si="188"/>
        <v>0</v>
      </c>
      <c r="CL94" s="358" t="str">
        <f t="shared" si="189"/>
        <v/>
      </c>
      <c r="CM94" s="357" t="str">
        <f t="shared" si="190"/>
        <v/>
      </c>
      <c r="CN94" s="357" t="str">
        <f t="shared" si="191"/>
        <v/>
      </c>
      <c r="CO94" s="357" t="str">
        <f t="shared" si="192"/>
        <v/>
      </c>
      <c r="CP94" s="359" t="str">
        <f>IF('Marks Entry'!AU96="","",'Marks Entry'!AU96)</f>
        <v/>
      </c>
      <c r="CQ94" s="352" t="str">
        <f>IF('Marks Entry'!AW96="","",'Marks Entry'!AW96)</f>
        <v/>
      </c>
      <c r="CR94" s="352" t="str">
        <f>IF('Marks Entry'!AX96="","",'Marks Entry'!AX96)</f>
        <v/>
      </c>
      <c r="CS94" s="352" t="str">
        <f>IF('Marks Entry'!AY96="","",'Marks Entry'!AY96)</f>
        <v/>
      </c>
      <c r="CT94" s="353" t="str">
        <f t="shared" si="193"/>
        <v/>
      </c>
      <c r="CU94" s="374" t="str">
        <f t="shared" si="194"/>
        <v/>
      </c>
      <c r="CV94" s="352" t="str">
        <f>IF('Marks Entry'!AZ96="","",'Marks Entry'!AZ96)</f>
        <v/>
      </c>
      <c r="CW94" s="352" t="str">
        <f>IF('Marks Entry'!BA96="","",'Marks Entry'!BA96)</f>
        <v/>
      </c>
      <c r="CX94" s="352" t="str">
        <f t="shared" si="195"/>
        <v/>
      </c>
      <c r="CY94" s="374" t="str">
        <f t="shared" si="196"/>
        <v/>
      </c>
      <c r="CZ94" s="371" t="str">
        <f>IF(AND($B94="NSO",$E94=""),"",IF(AND('Marks Entry'!BB96="AB",'Marks Entry'!BC96="AB"),"AB",IF(AND('Marks Entry'!BB96="ML",'Marks Entry'!BC96="ML"),"RE",IF('Marks Entry'!BB96="","",ROUNDUP(('Marks Entry'!BB96+'Marks Entry'!BC96)*30/100,0)))))</f>
        <v/>
      </c>
      <c r="DA94" s="375" t="str">
        <f t="shared" si="197"/>
        <v/>
      </c>
      <c r="DB94" s="357">
        <f t="shared" si="198"/>
        <v>0</v>
      </c>
      <c r="DC94" s="357">
        <f t="shared" si="199"/>
        <v>0</v>
      </c>
      <c r="DD94" s="358" t="str">
        <f t="shared" si="200"/>
        <v/>
      </c>
      <c r="DE94" s="357" t="str">
        <f t="shared" si="201"/>
        <v/>
      </c>
      <c r="DF94" s="357" t="str">
        <f t="shared" si="202"/>
        <v/>
      </c>
      <c r="DG94" s="357" t="str">
        <f t="shared" si="203"/>
        <v/>
      </c>
      <c r="DH94" s="357">
        <f t="shared" si="204"/>
        <v>0</v>
      </c>
      <c r="DI94" s="376" t="str">
        <f t="shared" si="205"/>
        <v/>
      </c>
      <c r="DJ94" s="376" t="str">
        <f t="shared" si="206"/>
        <v/>
      </c>
      <c r="DK94" s="376" t="str">
        <f t="shared" si="207"/>
        <v/>
      </c>
      <c r="DL94" s="376" t="str">
        <f t="shared" si="208"/>
        <v/>
      </c>
      <c r="DM94" s="376" t="str">
        <f t="shared" si="209"/>
        <v/>
      </c>
      <c r="DN94" s="376" t="str">
        <f t="shared" si="210"/>
        <v/>
      </c>
      <c r="DO94" s="361">
        <f t="shared" si="211"/>
        <v>0</v>
      </c>
      <c r="DP94" s="361">
        <f t="shared" si="212"/>
        <v>0</v>
      </c>
      <c r="DQ94" s="361">
        <f t="shared" si="213"/>
        <v>0</v>
      </c>
      <c r="DR94" s="361">
        <f t="shared" si="214"/>
        <v>0</v>
      </c>
      <c r="DS94" s="361">
        <f t="shared" si="215"/>
        <v>0</v>
      </c>
      <c r="DT94" s="377" t="str">
        <f t="shared" si="216"/>
        <v/>
      </c>
      <c r="DU94" s="480" t="str">
        <f>IF('Marks Entry'!BD96="","",'Marks Entry'!BD96)</f>
        <v/>
      </c>
      <c r="DV94" s="480" t="str">
        <f>IF('Marks Entry'!BE96="","",'Marks Entry'!BE96)</f>
        <v/>
      </c>
      <c r="DW94" s="480" t="str">
        <f>IF('Marks Entry'!BF96="","",'Marks Entry'!BF96)</f>
        <v/>
      </c>
      <c r="DX94" s="378" t="str">
        <f t="shared" si="217"/>
        <v/>
      </c>
      <c r="DY94" s="352" t="str">
        <f t="shared" si="218"/>
        <v/>
      </c>
      <c r="DZ94" s="379" t="str">
        <f t="shared" si="219"/>
        <v/>
      </c>
      <c r="EA94" s="352" t="str">
        <f t="shared" si="220"/>
        <v/>
      </c>
      <c r="EB94" s="379" t="str">
        <f t="shared" si="221"/>
        <v/>
      </c>
      <c r="EC94" s="352" t="str">
        <f t="shared" si="222"/>
        <v/>
      </c>
      <c r="ED94" s="352" t="str">
        <f t="shared" si="223"/>
        <v/>
      </c>
      <c r="EE94" s="352" t="str">
        <f t="shared" si="224"/>
        <v/>
      </c>
      <c r="EF94" s="380" t="str">
        <f t="shared" si="225"/>
        <v/>
      </c>
      <c r="EG94" s="379" t="str">
        <f t="shared" si="226"/>
        <v/>
      </c>
      <c r="EH94" s="352" t="str">
        <f t="shared" si="227"/>
        <v/>
      </c>
      <c r="EI94" s="352" t="str">
        <f t="shared" si="228"/>
        <v/>
      </c>
      <c r="EJ94" s="352" t="str">
        <f t="shared" si="229"/>
        <v/>
      </c>
      <c r="EK94" s="352" t="str">
        <f t="shared" si="230"/>
        <v/>
      </c>
      <c r="EL94" s="379" t="str">
        <f t="shared" si="231"/>
        <v/>
      </c>
      <c r="EM94" s="352" t="str">
        <f t="shared" si="232"/>
        <v/>
      </c>
      <c r="EN94" s="352" t="str">
        <f t="shared" si="233"/>
        <v/>
      </c>
      <c r="EO94" s="352" t="str">
        <f t="shared" si="234"/>
        <v/>
      </c>
      <c r="EP94" s="352" t="str">
        <f t="shared" si="235"/>
        <v/>
      </c>
      <c r="EQ94" s="379" t="str">
        <f t="shared" si="236"/>
        <v/>
      </c>
      <c r="ER94" s="352" t="str">
        <f t="shared" si="237"/>
        <v/>
      </c>
      <c r="ES94" s="352" t="str">
        <f t="shared" si="238"/>
        <v/>
      </c>
      <c r="ET94" s="352" t="str">
        <f t="shared" si="239"/>
        <v/>
      </c>
      <c r="EU94" s="352" t="str">
        <f t="shared" si="240"/>
        <v/>
      </c>
      <c r="EV94" s="379" t="str">
        <f t="shared" si="241"/>
        <v/>
      </c>
      <c r="EW94" s="379" t="str">
        <f t="shared" si="242"/>
        <v/>
      </c>
      <c r="EX94" s="381" t="str">
        <f>IF('Student DATA Entry'!I91="","",'Student DATA Entry'!I91)</f>
        <v/>
      </c>
      <c r="EY94" s="382" t="str">
        <f>IF('Student DATA Entry'!J91="","",'Student DATA Entry'!J91)</f>
        <v/>
      </c>
      <c r="EZ94" s="368" t="str">
        <f t="shared" si="243"/>
        <v xml:space="preserve">      </v>
      </c>
      <c r="FA94" s="368" t="str">
        <f t="shared" si="244"/>
        <v xml:space="preserve">      </v>
      </c>
      <c r="FB94" s="368" t="str">
        <f t="shared" si="245"/>
        <v xml:space="preserve">      </v>
      </c>
      <c r="FC94" s="368" t="str">
        <f t="shared" si="246"/>
        <v xml:space="preserve">              </v>
      </c>
      <c r="FD94" s="368" t="str">
        <f t="shared" si="247"/>
        <v xml:space="preserve"> </v>
      </c>
      <c r="FE94" s="479" t="str">
        <f t="shared" si="248"/>
        <v/>
      </c>
      <c r="FF94" s="384" t="str">
        <f t="shared" si="249"/>
        <v/>
      </c>
      <c r="FG94" s="481" t="str">
        <f t="shared" si="250"/>
        <v/>
      </c>
      <c r="FH94" s="386" t="str">
        <f t="shared" si="251"/>
        <v/>
      </c>
      <c r="FI94" s="364" t="str">
        <f t="shared" si="252"/>
        <v/>
      </c>
    </row>
    <row r="95" spans="1:165" s="140" customFormat="1" ht="15.6" customHeight="1">
      <c r="A95" s="369">
        <v>90</v>
      </c>
      <c r="B95" s="370" t="str">
        <f>IF('Marks Entry'!B97="","",VALUE('Marks Entry'!B97))</f>
        <v/>
      </c>
      <c r="C95" s="371" t="str">
        <f>IF('Marks Entry'!C97="","",'Marks Entry'!C97)</f>
        <v/>
      </c>
      <c r="D95" s="372" t="str">
        <f>IF('Marks Entry'!D97="","",'Marks Entry'!D97)</f>
        <v/>
      </c>
      <c r="E95" s="373" t="str">
        <f>IF('Marks Entry'!E97="","",'Marks Entry'!E97)</f>
        <v/>
      </c>
      <c r="F95" s="373" t="str">
        <f>IF('Marks Entry'!F97="","",'Marks Entry'!F97)</f>
        <v/>
      </c>
      <c r="G95" s="373" t="str">
        <f>IF('Marks Entry'!G97="","",'Marks Entry'!G97)</f>
        <v/>
      </c>
      <c r="H95" s="352" t="str">
        <f>IF('Marks Entry'!H97="","",'Marks Entry'!H97)</f>
        <v/>
      </c>
      <c r="I95" s="352" t="str">
        <f>IF('Marks Entry'!I97="","",'Marks Entry'!I97)</f>
        <v/>
      </c>
      <c r="J95" s="352" t="str">
        <f>IF('Marks Entry'!J97="","",'Marks Entry'!J97)</f>
        <v/>
      </c>
      <c r="K95" s="352" t="str">
        <f>IF('Marks Entry'!K97="","",'Marks Entry'!K97)</f>
        <v/>
      </c>
      <c r="L95" s="352" t="str">
        <f>IF('Marks Entry'!L97="","",'Marks Entry'!L97)</f>
        <v/>
      </c>
      <c r="M95" s="353" t="str">
        <f t="shared" si="140"/>
        <v/>
      </c>
      <c r="N95" s="374" t="str">
        <f t="shared" si="141"/>
        <v/>
      </c>
      <c r="O95" s="352" t="str">
        <f>IF('Marks Entry'!M97="","",'Marks Entry'!M97)</f>
        <v/>
      </c>
      <c r="P95" s="374" t="str">
        <f t="shared" si="142"/>
        <v/>
      </c>
      <c r="Q95" s="371" t="str">
        <f>IF(AND($B95="NSO",$E95="",O95=""),"",IF(AND('Marks Entry'!N97="AB"),"AB",IF(AND('Marks Entry'!N97="ML"),"RE",IF('Marks Entry'!N97="","",ROUNDUP('Marks Entry'!N97*30/100,0)))))</f>
        <v/>
      </c>
      <c r="R95" s="375" t="str">
        <f t="shared" si="143"/>
        <v/>
      </c>
      <c r="S95" s="357">
        <f t="shared" si="144"/>
        <v>0</v>
      </c>
      <c r="T95" s="357">
        <f t="shared" si="145"/>
        <v>0</v>
      </c>
      <c r="U95" s="358" t="str">
        <f t="shared" si="146"/>
        <v/>
      </c>
      <c r="V95" s="357" t="str">
        <f t="shared" si="147"/>
        <v/>
      </c>
      <c r="W95" s="357" t="str">
        <f t="shared" si="148"/>
        <v/>
      </c>
      <c r="X95" s="357" t="str">
        <f t="shared" si="149"/>
        <v/>
      </c>
      <c r="Y95" s="352" t="str">
        <f>IF('Marks Entry'!O97="","",'Marks Entry'!O97)</f>
        <v/>
      </c>
      <c r="Z95" s="352" t="str">
        <f>IF('Marks Entry'!P97="","",'Marks Entry'!P97)</f>
        <v/>
      </c>
      <c r="AA95" s="352" t="str">
        <f>IF('Marks Entry'!Q97="","",'Marks Entry'!Q97)</f>
        <v/>
      </c>
      <c r="AB95" s="353" t="str">
        <f t="shared" si="150"/>
        <v/>
      </c>
      <c r="AC95" s="374" t="str">
        <f t="shared" si="151"/>
        <v/>
      </c>
      <c r="AD95" s="352" t="str">
        <f>IF('Marks Entry'!R97="","",'Marks Entry'!R97)</f>
        <v/>
      </c>
      <c r="AE95" s="374" t="str">
        <f t="shared" si="152"/>
        <v/>
      </c>
      <c r="AF95" s="371" t="str">
        <f>IF(AND($B95="NSO",$E95=""),"",IF(AND('Marks Entry'!S97="AB"),"AB",IF(AND('Marks Entry'!S97="ML"),"RE",IF('Marks Entry'!S97="","",ROUNDUP('Marks Entry'!S97*30/100,0)))))</f>
        <v/>
      </c>
      <c r="AG95" s="375" t="str">
        <f t="shared" si="153"/>
        <v/>
      </c>
      <c r="AH95" s="357">
        <f t="shared" si="154"/>
        <v>0</v>
      </c>
      <c r="AI95" s="357">
        <f t="shared" si="155"/>
        <v>0</v>
      </c>
      <c r="AJ95" s="358" t="str">
        <f t="shared" si="156"/>
        <v/>
      </c>
      <c r="AK95" s="357" t="str">
        <f t="shared" si="157"/>
        <v/>
      </c>
      <c r="AL95" s="357" t="str">
        <f t="shared" si="158"/>
        <v/>
      </c>
      <c r="AM95" s="357" t="str">
        <f t="shared" si="159"/>
        <v/>
      </c>
      <c r="AN95" s="359" t="str">
        <f>IF('Marks Entry'!T97="","",'Marks Entry'!T97)</f>
        <v/>
      </c>
      <c r="AO95" s="352" t="str">
        <f>IF('Marks Entry'!V97="","",'Marks Entry'!V97)</f>
        <v/>
      </c>
      <c r="AP95" s="352" t="str">
        <f>IF('Marks Entry'!W97="","",'Marks Entry'!W97)</f>
        <v/>
      </c>
      <c r="AQ95" s="352" t="str">
        <f>IF('Marks Entry'!X97="","",'Marks Entry'!X97)</f>
        <v/>
      </c>
      <c r="AR95" s="353" t="str">
        <f t="shared" si="160"/>
        <v/>
      </c>
      <c r="AS95" s="374" t="str">
        <f t="shared" si="161"/>
        <v/>
      </c>
      <c r="AT95" s="352" t="str">
        <f>IF('Marks Entry'!Y97="","",'Marks Entry'!Y97)</f>
        <v/>
      </c>
      <c r="AU95" s="352" t="str">
        <f>IF('Marks Entry'!Z97="","",'Marks Entry'!Z97)</f>
        <v/>
      </c>
      <c r="AV95" s="352" t="str">
        <f t="shared" si="162"/>
        <v/>
      </c>
      <c r="AW95" s="374" t="str">
        <f t="shared" si="163"/>
        <v/>
      </c>
      <c r="AX95" s="371" t="str">
        <f>IF(AND($B95="NSO",$E95=""),"",IF(AND('Marks Entry'!AA97="AB",'Marks Entry'!AB97="AB"),"AB",IF(AND('Marks Entry'!AA97="ML",'Marks Entry'!AB97="ML"),"RE",IF('Marks Entry'!AA97="","",ROUNDUP(('Marks Entry'!AA97+'Marks Entry'!AB97)*30/100,0)))))</f>
        <v/>
      </c>
      <c r="AY95" s="375" t="str">
        <f t="shared" si="164"/>
        <v/>
      </c>
      <c r="AZ95" s="357">
        <f t="shared" si="165"/>
        <v>0</v>
      </c>
      <c r="BA95" s="357">
        <f t="shared" si="166"/>
        <v>0</v>
      </c>
      <c r="BB95" s="358" t="str">
        <f t="shared" si="167"/>
        <v/>
      </c>
      <c r="BC95" s="357" t="str">
        <f t="shared" si="168"/>
        <v/>
      </c>
      <c r="BD95" s="357" t="str">
        <f t="shared" si="169"/>
        <v/>
      </c>
      <c r="BE95" s="357" t="str">
        <f t="shared" si="170"/>
        <v/>
      </c>
      <c r="BF95" s="359" t="str">
        <f>IF('Marks Entry'!AC97="","",'Marks Entry'!AC97)</f>
        <v/>
      </c>
      <c r="BG95" s="352" t="str">
        <f>IF('Marks Entry'!AE97="","",'Marks Entry'!AE97)</f>
        <v/>
      </c>
      <c r="BH95" s="352" t="str">
        <f>IF('Marks Entry'!AF97="","",'Marks Entry'!AF97)</f>
        <v/>
      </c>
      <c r="BI95" s="352" t="str">
        <f>IF('Marks Entry'!AG97="","",'Marks Entry'!AG97)</f>
        <v/>
      </c>
      <c r="BJ95" s="353" t="str">
        <f t="shared" si="171"/>
        <v/>
      </c>
      <c r="BK95" s="374" t="str">
        <f t="shared" si="172"/>
        <v/>
      </c>
      <c r="BL95" s="352" t="str">
        <f>IF('Marks Entry'!AH97="","",'Marks Entry'!AH97)</f>
        <v/>
      </c>
      <c r="BM95" s="352" t="str">
        <f>IF('Marks Entry'!AI97="","",'Marks Entry'!AI97)</f>
        <v/>
      </c>
      <c r="BN95" s="352" t="str">
        <f t="shared" si="173"/>
        <v/>
      </c>
      <c r="BO95" s="374" t="str">
        <f t="shared" si="174"/>
        <v/>
      </c>
      <c r="BP95" s="371" t="str">
        <f>IF(AND($B95="NSO",$E95=""),"",IF(AND('Marks Entry'!AJ97="AB",'Marks Entry'!AK97="AB"),"AB",IF(AND('Marks Entry'!AJ97="ML",'Marks Entry'!AK97="ML"),"RE",IF('Marks Entry'!AJ97="","",ROUNDUP(('Marks Entry'!AJ97+'Marks Entry'!AK97)*30/100,0)))))</f>
        <v/>
      </c>
      <c r="BQ95" s="375" t="str">
        <f t="shared" si="175"/>
        <v/>
      </c>
      <c r="BR95" s="357">
        <f t="shared" si="176"/>
        <v>0</v>
      </c>
      <c r="BS95" s="357">
        <f t="shared" si="177"/>
        <v>0</v>
      </c>
      <c r="BT95" s="358" t="str">
        <f t="shared" si="178"/>
        <v/>
      </c>
      <c r="BU95" s="357" t="str">
        <f t="shared" si="179"/>
        <v/>
      </c>
      <c r="BV95" s="357" t="str">
        <f t="shared" si="180"/>
        <v/>
      </c>
      <c r="BW95" s="357" t="str">
        <f t="shared" si="181"/>
        <v/>
      </c>
      <c r="BX95" s="359" t="str">
        <f>IF('Marks Entry'!AL97="","",'Marks Entry'!AL97)</f>
        <v/>
      </c>
      <c r="BY95" s="352" t="str">
        <f>IF('Marks Entry'!AN97="","",'Marks Entry'!AN97)</f>
        <v/>
      </c>
      <c r="BZ95" s="352" t="str">
        <f>IF('Marks Entry'!AO97="","",'Marks Entry'!AO97)</f>
        <v/>
      </c>
      <c r="CA95" s="352" t="str">
        <f>IF('Marks Entry'!AP97="","",'Marks Entry'!AP97)</f>
        <v/>
      </c>
      <c r="CB95" s="353" t="str">
        <f t="shared" si="182"/>
        <v/>
      </c>
      <c r="CC95" s="374" t="str">
        <f t="shared" si="183"/>
        <v/>
      </c>
      <c r="CD95" s="352" t="str">
        <f>IF('Marks Entry'!AQ97="","",'Marks Entry'!AQ97)</f>
        <v/>
      </c>
      <c r="CE95" s="352" t="str">
        <f>IF('Marks Entry'!AR97="","",'Marks Entry'!AR97)</f>
        <v/>
      </c>
      <c r="CF95" s="352" t="str">
        <f t="shared" si="184"/>
        <v/>
      </c>
      <c r="CG95" s="374" t="str">
        <f t="shared" si="185"/>
        <v/>
      </c>
      <c r="CH95" s="371" t="str">
        <f>IF(AND($B95="NSO",$E95=""),"",IF(AND('Marks Entry'!AS97="AB",'Marks Entry'!AT97="AB"),"AB",IF(AND('Marks Entry'!AS97="ML",'Marks Entry'!AT97="ML"),"RE",IF('Marks Entry'!AS97="","",ROUNDUP(('Marks Entry'!AS97+'Marks Entry'!AT97)*30/100,0)))))</f>
        <v/>
      </c>
      <c r="CI95" s="375" t="str">
        <f t="shared" si="186"/>
        <v/>
      </c>
      <c r="CJ95" s="357">
        <f t="shared" si="187"/>
        <v>0</v>
      </c>
      <c r="CK95" s="357">
        <f t="shared" si="188"/>
        <v>0</v>
      </c>
      <c r="CL95" s="358" t="str">
        <f t="shared" si="189"/>
        <v/>
      </c>
      <c r="CM95" s="357" t="str">
        <f t="shared" si="190"/>
        <v/>
      </c>
      <c r="CN95" s="357" t="str">
        <f t="shared" si="191"/>
        <v/>
      </c>
      <c r="CO95" s="357" t="str">
        <f t="shared" si="192"/>
        <v/>
      </c>
      <c r="CP95" s="359" t="str">
        <f>IF('Marks Entry'!AU97="","",'Marks Entry'!AU97)</f>
        <v/>
      </c>
      <c r="CQ95" s="352" t="str">
        <f>IF('Marks Entry'!AW97="","",'Marks Entry'!AW97)</f>
        <v/>
      </c>
      <c r="CR95" s="352" t="str">
        <f>IF('Marks Entry'!AX97="","",'Marks Entry'!AX97)</f>
        <v/>
      </c>
      <c r="CS95" s="352" t="str">
        <f>IF('Marks Entry'!AY97="","",'Marks Entry'!AY97)</f>
        <v/>
      </c>
      <c r="CT95" s="353" t="str">
        <f t="shared" si="193"/>
        <v/>
      </c>
      <c r="CU95" s="374" t="str">
        <f t="shared" si="194"/>
        <v/>
      </c>
      <c r="CV95" s="352" t="str">
        <f>IF('Marks Entry'!AZ97="","",'Marks Entry'!AZ97)</f>
        <v/>
      </c>
      <c r="CW95" s="352" t="str">
        <f>IF('Marks Entry'!BA97="","",'Marks Entry'!BA97)</f>
        <v/>
      </c>
      <c r="CX95" s="352" t="str">
        <f t="shared" si="195"/>
        <v/>
      </c>
      <c r="CY95" s="374" t="str">
        <f t="shared" si="196"/>
        <v/>
      </c>
      <c r="CZ95" s="371" t="str">
        <f>IF(AND($B95="NSO",$E95=""),"",IF(AND('Marks Entry'!BB97="AB",'Marks Entry'!BC97="AB"),"AB",IF(AND('Marks Entry'!BB97="ML",'Marks Entry'!BC97="ML"),"RE",IF('Marks Entry'!BB97="","",ROUNDUP(('Marks Entry'!BB97+'Marks Entry'!BC97)*30/100,0)))))</f>
        <v/>
      </c>
      <c r="DA95" s="375" t="str">
        <f t="shared" si="197"/>
        <v/>
      </c>
      <c r="DB95" s="357">
        <f t="shared" si="198"/>
        <v>0</v>
      </c>
      <c r="DC95" s="357">
        <f t="shared" si="199"/>
        <v>0</v>
      </c>
      <c r="DD95" s="358" t="str">
        <f t="shared" si="200"/>
        <v/>
      </c>
      <c r="DE95" s="357" t="str">
        <f t="shared" si="201"/>
        <v/>
      </c>
      <c r="DF95" s="357" t="str">
        <f t="shared" si="202"/>
        <v/>
      </c>
      <c r="DG95" s="357" t="str">
        <f t="shared" si="203"/>
        <v/>
      </c>
      <c r="DH95" s="357">
        <f t="shared" si="204"/>
        <v>0</v>
      </c>
      <c r="DI95" s="376" t="str">
        <f t="shared" si="205"/>
        <v/>
      </c>
      <c r="DJ95" s="376" t="str">
        <f t="shared" si="206"/>
        <v/>
      </c>
      <c r="DK95" s="376" t="str">
        <f t="shared" si="207"/>
        <v/>
      </c>
      <c r="DL95" s="376" t="str">
        <f t="shared" si="208"/>
        <v/>
      </c>
      <c r="DM95" s="376" t="str">
        <f t="shared" si="209"/>
        <v/>
      </c>
      <c r="DN95" s="376" t="str">
        <f t="shared" si="210"/>
        <v/>
      </c>
      <c r="DO95" s="361">
        <f t="shared" si="211"/>
        <v>0</v>
      </c>
      <c r="DP95" s="361">
        <f t="shared" si="212"/>
        <v>0</v>
      </c>
      <c r="DQ95" s="361">
        <f t="shared" si="213"/>
        <v>0</v>
      </c>
      <c r="DR95" s="361">
        <f t="shared" si="214"/>
        <v>0</v>
      </c>
      <c r="DS95" s="361">
        <f t="shared" si="215"/>
        <v>0</v>
      </c>
      <c r="DT95" s="377" t="str">
        <f t="shared" si="216"/>
        <v/>
      </c>
      <c r="DU95" s="480" t="str">
        <f>IF('Marks Entry'!BD97="","",'Marks Entry'!BD97)</f>
        <v/>
      </c>
      <c r="DV95" s="480" t="str">
        <f>IF('Marks Entry'!BE97="","",'Marks Entry'!BE97)</f>
        <v/>
      </c>
      <c r="DW95" s="480" t="str">
        <f>IF('Marks Entry'!BF97="","",'Marks Entry'!BF97)</f>
        <v/>
      </c>
      <c r="DX95" s="378" t="str">
        <f t="shared" si="217"/>
        <v/>
      </c>
      <c r="DY95" s="352" t="str">
        <f t="shared" si="218"/>
        <v/>
      </c>
      <c r="DZ95" s="379" t="str">
        <f t="shared" si="219"/>
        <v/>
      </c>
      <c r="EA95" s="352" t="str">
        <f t="shared" si="220"/>
        <v/>
      </c>
      <c r="EB95" s="379" t="str">
        <f t="shared" si="221"/>
        <v/>
      </c>
      <c r="EC95" s="352" t="str">
        <f t="shared" si="222"/>
        <v/>
      </c>
      <c r="ED95" s="352" t="str">
        <f t="shared" si="223"/>
        <v/>
      </c>
      <c r="EE95" s="352" t="str">
        <f t="shared" si="224"/>
        <v/>
      </c>
      <c r="EF95" s="380" t="str">
        <f t="shared" si="225"/>
        <v/>
      </c>
      <c r="EG95" s="379" t="str">
        <f t="shared" si="226"/>
        <v/>
      </c>
      <c r="EH95" s="352" t="str">
        <f t="shared" si="227"/>
        <v/>
      </c>
      <c r="EI95" s="352" t="str">
        <f t="shared" si="228"/>
        <v/>
      </c>
      <c r="EJ95" s="352" t="str">
        <f t="shared" si="229"/>
        <v/>
      </c>
      <c r="EK95" s="352" t="str">
        <f t="shared" si="230"/>
        <v/>
      </c>
      <c r="EL95" s="379" t="str">
        <f t="shared" si="231"/>
        <v/>
      </c>
      <c r="EM95" s="352" t="str">
        <f t="shared" si="232"/>
        <v/>
      </c>
      <c r="EN95" s="352" t="str">
        <f t="shared" si="233"/>
        <v/>
      </c>
      <c r="EO95" s="352" t="str">
        <f t="shared" si="234"/>
        <v/>
      </c>
      <c r="EP95" s="352" t="str">
        <f t="shared" si="235"/>
        <v/>
      </c>
      <c r="EQ95" s="379" t="str">
        <f t="shared" si="236"/>
        <v/>
      </c>
      <c r="ER95" s="352" t="str">
        <f t="shared" si="237"/>
        <v/>
      </c>
      <c r="ES95" s="352" t="str">
        <f t="shared" si="238"/>
        <v/>
      </c>
      <c r="ET95" s="352" t="str">
        <f t="shared" si="239"/>
        <v/>
      </c>
      <c r="EU95" s="352" t="str">
        <f t="shared" si="240"/>
        <v/>
      </c>
      <c r="EV95" s="379" t="str">
        <f t="shared" si="241"/>
        <v/>
      </c>
      <c r="EW95" s="379" t="str">
        <f t="shared" si="242"/>
        <v/>
      </c>
      <c r="EX95" s="381" t="str">
        <f>IF('Student DATA Entry'!I92="","",'Student DATA Entry'!I92)</f>
        <v/>
      </c>
      <c r="EY95" s="382" t="str">
        <f>IF('Student DATA Entry'!J92="","",'Student DATA Entry'!J92)</f>
        <v/>
      </c>
      <c r="EZ95" s="368" t="str">
        <f t="shared" si="243"/>
        <v xml:space="preserve">      </v>
      </c>
      <c r="FA95" s="368" t="str">
        <f t="shared" si="244"/>
        <v xml:space="preserve">      </v>
      </c>
      <c r="FB95" s="368" t="str">
        <f t="shared" si="245"/>
        <v xml:space="preserve">      </v>
      </c>
      <c r="FC95" s="368" t="str">
        <f t="shared" si="246"/>
        <v xml:space="preserve">              </v>
      </c>
      <c r="FD95" s="368" t="str">
        <f t="shared" si="247"/>
        <v xml:space="preserve"> </v>
      </c>
      <c r="FE95" s="479" t="str">
        <f t="shared" si="248"/>
        <v/>
      </c>
      <c r="FF95" s="384" t="str">
        <f t="shared" si="249"/>
        <v/>
      </c>
      <c r="FG95" s="481" t="str">
        <f t="shared" si="250"/>
        <v/>
      </c>
      <c r="FH95" s="386" t="str">
        <f t="shared" si="251"/>
        <v/>
      </c>
      <c r="FI95" s="364" t="str">
        <f t="shared" si="252"/>
        <v/>
      </c>
    </row>
    <row r="96" spans="1:165" s="140" customFormat="1" ht="15.6" customHeight="1">
      <c r="A96" s="369">
        <v>91</v>
      </c>
      <c r="B96" s="370" t="str">
        <f>IF('Marks Entry'!B98="","",VALUE('Marks Entry'!B98))</f>
        <v/>
      </c>
      <c r="C96" s="371" t="str">
        <f>IF('Marks Entry'!C98="","",'Marks Entry'!C98)</f>
        <v/>
      </c>
      <c r="D96" s="372" t="str">
        <f>IF('Marks Entry'!D98="","",'Marks Entry'!D98)</f>
        <v/>
      </c>
      <c r="E96" s="373" t="str">
        <f>IF('Marks Entry'!E98="","",'Marks Entry'!E98)</f>
        <v/>
      </c>
      <c r="F96" s="373" t="str">
        <f>IF('Marks Entry'!F98="","",'Marks Entry'!F98)</f>
        <v/>
      </c>
      <c r="G96" s="373" t="str">
        <f>IF('Marks Entry'!G98="","",'Marks Entry'!G98)</f>
        <v/>
      </c>
      <c r="H96" s="352" t="str">
        <f>IF('Marks Entry'!H98="","",'Marks Entry'!H98)</f>
        <v/>
      </c>
      <c r="I96" s="352" t="str">
        <f>IF('Marks Entry'!I98="","",'Marks Entry'!I98)</f>
        <v/>
      </c>
      <c r="J96" s="352" t="str">
        <f>IF('Marks Entry'!J98="","",'Marks Entry'!J98)</f>
        <v/>
      </c>
      <c r="K96" s="352" t="str">
        <f>IF('Marks Entry'!K98="","",'Marks Entry'!K98)</f>
        <v/>
      </c>
      <c r="L96" s="352" t="str">
        <f>IF('Marks Entry'!L98="","",'Marks Entry'!L98)</f>
        <v/>
      </c>
      <c r="M96" s="353" t="str">
        <f t="shared" si="140"/>
        <v/>
      </c>
      <c r="N96" s="374" t="str">
        <f t="shared" si="141"/>
        <v/>
      </c>
      <c r="O96" s="352" t="str">
        <f>IF('Marks Entry'!M98="","",'Marks Entry'!M98)</f>
        <v/>
      </c>
      <c r="P96" s="374" t="str">
        <f t="shared" si="142"/>
        <v/>
      </c>
      <c r="Q96" s="371" t="str">
        <f>IF(AND($B96="NSO",$E96="",O96=""),"",IF(AND('Marks Entry'!N98="AB"),"AB",IF(AND('Marks Entry'!N98="ML"),"RE",IF('Marks Entry'!N98="","",ROUNDUP('Marks Entry'!N98*30/100,0)))))</f>
        <v/>
      </c>
      <c r="R96" s="375" t="str">
        <f t="shared" si="143"/>
        <v/>
      </c>
      <c r="S96" s="357">
        <f t="shared" si="144"/>
        <v>0</v>
      </c>
      <c r="T96" s="357">
        <f t="shared" si="145"/>
        <v>0</v>
      </c>
      <c r="U96" s="358" t="str">
        <f t="shared" si="146"/>
        <v/>
      </c>
      <c r="V96" s="357" t="str">
        <f t="shared" si="147"/>
        <v/>
      </c>
      <c r="W96" s="357" t="str">
        <f t="shared" si="148"/>
        <v/>
      </c>
      <c r="X96" s="357" t="str">
        <f t="shared" si="149"/>
        <v/>
      </c>
      <c r="Y96" s="352" t="str">
        <f>IF('Marks Entry'!O98="","",'Marks Entry'!O98)</f>
        <v/>
      </c>
      <c r="Z96" s="352" t="str">
        <f>IF('Marks Entry'!P98="","",'Marks Entry'!P98)</f>
        <v/>
      </c>
      <c r="AA96" s="352" t="str">
        <f>IF('Marks Entry'!Q98="","",'Marks Entry'!Q98)</f>
        <v/>
      </c>
      <c r="AB96" s="353" t="str">
        <f t="shared" si="150"/>
        <v/>
      </c>
      <c r="AC96" s="374" t="str">
        <f t="shared" si="151"/>
        <v/>
      </c>
      <c r="AD96" s="352" t="str">
        <f>IF('Marks Entry'!R98="","",'Marks Entry'!R98)</f>
        <v/>
      </c>
      <c r="AE96" s="374" t="str">
        <f t="shared" si="152"/>
        <v/>
      </c>
      <c r="AF96" s="371" t="str">
        <f>IF(AND($B96="NSO",$E96=""),"",IF(AND('Marks Entry'!S98="AB"),"AB",IF(AND('Marks Entry'!S98="ML"),"RE",IF('Marks Entry'!S98="","",ROUNDUP('Marks Entry'!S98*30/100,0)))))</f>
        <v/>
      </c>
      <c r="AG96" s="375" t="str">
        <f t="shared" si="153"/>
        <v/>
      </c>
      <c r="AH96" s="357">
        <f t="shared" si="154"/>
        <v>0</v>
      </c>
      <c r="AI96" s="357">
        <f t="shared" si="155"/>
        <v>0</v>
      </c>
      <c r="AJ96" s="358" t="str">
        <f t="shared" si="156"/>
        <v/>
      </c>
      <c r="AK96" s="357" t="str">
        <f t="shared" si="157"/>
        <v/>
      </c>
      <c r="AL96" s="357" t="str">
        <f t="shared" si="158"/>
        <v/>
      </c>
      <c r="AM96" s="357" t="str">
        <f t="shared" si="159"/>
        <v/>
      </c>
      <c r="AN96" s="359" t="str">
        <f>IF('Marks Entry'!T98="","",'Marks Entry'!T98)</f>
        <v/>
      </c>
      <c r="AO96" s="352" t="str">
        <f>IF('Marks Entry'!V98="","",'Marks Entry'!V98)</f>
        <v/>
      </c>
      <c r="AP96" s="352" t="str">
        <f>IF('Marks Entry'!W98="","",'Marks Entry'!W98)</f>
        <v/>
      </c>
      <c r="AQ96" s="352" t="str">
        <f>IF('Marks Entry'!X98="","",'Marks Entry'!X98)</f>
        <v/>
      </c>
      <c r="AR96" s="353" t="str">
        <f t="shared" si="160"/>
        <v/>
      </c>
      <c r="AS96" s="374" t="str">
        <f t="shared" si="161"/>
        <v/>
      </c>
      <c r="AT96" s="352" t="str">
        <f>IF('Marks Entry'!Y98="","",'Marks Entry'!Y98)</f>
        <v/>
      </c>
      <c r="AU96" s="352" t="str">
        <f>IF('Marks Entry'!Z98="","",'Marks Entry'!Z98)</f>
        <v/>
      </c>
      <c r="AV96" s="352" t="str">
        <f t="shared" si="162"/>
        <v/>
      </c>
      <c r="AW96" s="374" t="str">
        <f t="shared" si="163"/>
        <v/>
      </c>
      <c r="AX96" s="371" t="str">
        <f>IF(AND($B96="NSO",$E96=""),"",IF(AND('Marks Entry'!AA98="AB",'Marks Entry'!AB98="AB"),"AB",IF(AND('Marks Entry'!AA98="ML",'Marks Entry'!AB98="ML"),"RE",IF('Marks Entry'!AA98="","",ROUNDUP(('Marks Entry'!AA98+'Marks Entry'!AB98)*30/100,0)))))</f>
        <v/>
      </c>
      <c r="AY96" s="375" t="str">
        <f t="shared" si="164"/>
        <v/>
      </c>
      <c r="AZ96" s="357">
        <f t="shared" si="165"/>
        <v>0</v>
      </c>
      <c r="BA96" s="357">
        <f t="shared" si="166"/>
        <v>0</v>
      </c>
      <c r="BB96" s="358" t="str">
        <f t="shared" si="167"/>
        <v/>
      </c>
      <c r="BC96" s="357" t="str">
        <f t="shared" si="168"/>
        <v/>
      </c>
      <c r="BD96" s="357" t="str">
        <f t="shared" si="169"/>
        <v/>
      </c>
      <c r="BE96" s="357" t="str">
        <f t="shared" si="170"/>
        <v/>
      </c>
      <c r="BF96" s="359" t="str">
        <f>IF('Marks Entry'!AC98="","",'Marks Entry'!AC98)</f>
        <v/>
      </c>
      <c r="BG96" s="352" t="str">
        <f>IF('Marks Entry'!AE98="","",'Marks Entry'!AE98)</f>
        <v/>
      </c>
      <c r="BH96" s="352" t="str">
        <f>IF('Marks Entry'!AF98="","",'Marks Entry'!AF98)</f>
        <v/>
      </c>
      <c r="BI96" s="352" t="str">
        <f>IF('Marks Entry'!AG98="","",'Marks Entry'!AG98)</f>
        <v/>
      </c>
      <c r="BJ96" s="353" t="str">
        <f t="shared" si="171"/>
        <v/>
      </c>
      <c r="BK96" s="374" t="str">
        <f t="shared" si="172"/>
        <v/>
      </c>
      <c r="BL96" s="352" t="str">
        <f>IF('Marks Entry'!AH98="","",'Marks Entry'!AH98)</f>
        <v/>
      </c>
      <c r="BM96" s="352" t="str">
        <f>IF('Marks Entry'!AI98="","",'Marks Entry'!AI98)</f>
        <v/>
      </c>
      <c r="BN96" s="352" t="str">
        <f t="shared" si="173"/>
        <v/>
      </c>
      <c r="BO96" s="374" t="str">
        <f t="shared" si="174"/>
        <v/>
      </c>
      <c r="BP96" s="371" t="str">
        <f>IF(AND($B96="NSO",$E96=""),"",IF(AND('Marks Entry'!AJ98="AB",'Marks Entry'!AK98="AB"),"AB",IF(AND('Marks Entry'!AJ98="ML",'Marks Entry'!AK98="ML"),"RE",IF('Marks Entry'!AJ98="","",ROUNDUP(('Marks Entry'!AJ98+'Marks Entry'!AK98)*30/100,0)))))</f>
        <v/>
      </c>
      <c r="BQ96" s="375" t="str">
        <f t="shared" si="175"/>
        <v/>
      </c>
      <c r="BR96" s="357">
        <f t="shared" si="176"/>
        <v>0</v>
      </c>
      <c r="BS96" s="357">
        <f t="shared" si="177"/>
        <v>0</v>
      </c>
      <c r="BT96" s="358" t="str">
        <f t="shared" si="178"/>
        <v/>
      </c>
      <c r="BU96" s="357" t="str">
        <f t="shared" si="179"/>
        <v/>
      </c>
      <c r="BV96" s="357" t="str">
        <f t="shared" si="180"/>
        <v/>
      </c>
      <c r="BW96" s="357" t="str">
        <f t="shared" si="181"/>
        <v/>
      </c>
      <c r="BX96" s="359" t="str">
        <f>IF('Marks Entry'!AL98="","",'Marks Entry'!AL98)</f>
        <v/>
      </c>
      <c r="BY96" s="352" t="str">
        <f>IF('Marks Entry'!AN98="","",'Marks Entry'!AN98)</f>
        <v/>
      </c>
      <c r="BZ96" s="352" t="str">
        <f>IF('Marks Entry'!AO98="","",'Marks Entry'!AO98)</f>
        <v/>
      </c>
      <c r="CA96" s="352" t="str">
        <f>IF('Marks Entry'!AP98="","",'Marks Entry'!AP98)</f>
        <v/>
      </c>
      <c r="CB96" s="353" t="str">
        <f t="shared" si="182"/>
        <v/>
      </c>
      <c r="CC96" s="374" t="str">
        <f t="shared" si="183"/>
        <v/>
      </c>
      <c r="CD96" s="352" t="str">
        <f>IF('Marks Entry'!AQ98="","",'Marks Entry'!AQ98)</f>
        <v/>
      </c>
      <c r="CE96" s="352" t="str">
        <f>IF('Marks Entry'!AR98="","",'Marks Entry'!AR98)</f>
        <v/>
      </c>
      <c r="CF96" s="352" t="str">
        <f t="shared" si="184"/>
        <v/>
      </c>
      <c r="CG96" s="374" t="str">
        <f t="shared" si="185"/>
        <v/>
      </c>
      <c r="CH96" s="371" t="str">
        <f>IF(AND($B96="NSO",$E96=""),"",IF(AND('Marks Entry'!AS98="AB",'Marks Entry'!AT98="AB"),"AB",IF(AND('Marks Entry'!AS98="ML",'Marks Entry'!AT98="ML"),"RE",IF('Marks Entry'!AS98="","",ROUNDUP(('Marks Entry'!AS98+'Marks Entry'!AT98)*30/100,0)))))</f>
        <v/>
      </c>
      <c r="CI96" s="375" t="str">
        <f t="shared" si="186"/>
        <v/>
      </c>
      <c r="CJ96" s="357">
        <f t="shared" si="187"/>
        <v>0</v>
      </c>
      <c r="CK96" s="357">
        <f t="shared" si="188"/>
        <v>0</v>
      </c>
      <c r="CL96" s="358" t="str">
        <f t="shared" si="189"/>
        <v/>
      </c>
      <c r="CM96" s="357" t="str">
        <f t="shared" si="190"/>
        <v/>
      </c>
      <c r="CN96" s="357" t="str">
        <f t="shared" si="191"/>
        <v/>
      </c>
      <c r="CO96" s="357" t="str">
        <f t="shared" si="192"/>
        <v/>
      </c>
      <c r="CP96" s="359" t="str">
        <f>IF('Marks Entry'!AU98="","",'Marks Entry'!AU98)</f>
        <v/>
      </c>
      <c r="CQ96" s="352" t="str">
        <f>IF('Marks Entry'!AW98="","",'Marks Entry'!AW98)</f>
        <v/>
      </c>
      <c r="CR96" s="352" t="str">
        <f>IF('Marks Entry'!AX98="","",'Marks Entry'!AX98)</f>
        <v/>
      </c>
      <c r="CS96" s="352" t="str">
        <f>IF('Marks Entry'!AY98="","",'Marks Entry'!AY98)</f>
        <v/>
      </c>
      <c r="CT96" s="353" t="str">
        <f t="shared" si="193"/>
        <v/>
      </c>
      <c r="CU96" s="374" t="str">
        <f t="shared" si="194"/>
        <v/>
      </c>
      <c r="CV96" s="352" t="str">
        <f>IF('Marks Entry'!AZ98="","",'Marks Entry'!AZ98)</f>
        <v/>
      </c>
      <c r="CW96" s="352" t="str">
        <f>IF('Marks Entry'!BA98="","",'Marks Entry'!BA98)</f>
        <v/>
      </c>
      <c r="CX96" s="352" t="str">
        <f t="shared" si="195"/>
        <v/>
      </c>
      <c r="CY96" s="374" t="str">
        <f t="shared" si="196"/>
        <v/>
      </c>
      <c r="CZ96" s="371" t="str">
        <f>IF(AND($B96="NSO",$E96=""),"",IF(AND('Marks Entry'!BB98="AB",'Marks Entry'!BC98="AB"),"AB",IF(AND('Marks Entry'!BB98="ML",'Marks Entry'!BC98="ML"),"RE",IF('Marks Entry'!BB98="","",ROUNDUP(('Marks Entry'!BB98+'Marks Entry'!BC98)*30/100,0)))))</f>
        <v/>
      </c>
      <c r="DA96" s="375" t="str">
        <f t="shared" si="197"/>
        <v/>
      </c>
      <c r="DB96" s="357">
        <f t="shared" si="198"/>
        <v>0</v>
      </c>
      <c r="DC96" s="357">
        <f t="shared" si="199"/>
        <v>0</v>
      </c>
      <c r="DD96" s="358" t="str">
        <f t="shared" si="200"/>
        <v/>
      </c>
      <c r="DE96" s="357" t="str">
        <f t="shared" si="201"/>
        <v/>
      </c>
      <c r="DF96" s="357" t="str">
        <f t="shared" si="202"/>
        <v/>
      </c>
      <c r="DG96" s="357" t="str">
        <f t="shared" si="203"/>
        <v/>
      </c>
      <c r="DH96" s="357">
        <f t="shared" si="204"/>
        <v>0</v>
      </c>
      <c r="DI96" s="376" t="str">
        <f t="shared" si="205"/>
        <v/>
      </c>
      <c r="DJ96" s="376" t="str">
        <f t="shared" si="206"/>
        <v/>
      </c>
      <c r="DK96" s="376" t="str">
        <f t="shared" si="207"/>
        <v/>
      </c>
      <c r="DL96" s="376" t="str">
        <f t="shared" si="208"/>
        <v/>
      </c>
      <c r="DM96" s="376" t="str">
        <f t="shared" si="209"/>
        <v/>
      </c>
      <c r="DN96" s="376" t="str">
        <f t="shared" si="210"/>
        <v/>
      </c>
      <c r="DO96" s="361">
        <f t="shared" si="211"/>
        <v>0</v>
      </c>
      <c r="DP96" s="361">
        <f t="shared" si="212"/>
        <v>0</v>
      </c>
      <c r="DQ96" s="361">
        <f t="shared" si="213"/>
        <v>0</v>
      </c>
      <c r="DR96" s="361">
        <f t="shared" si="214"/>
        <v>0</v>
      </c>
      <c r="DS96" s="361">
        <f t="shared" si="215"/>
        <v>0</v>
      </c>
      <c r="DT96" s="377" t="str">
        <f t="shared" si="216"/>
        <v/>
      </c>
      <c r="DU96" s="480" t="str">
        <f>IF('Marks Entry'!BD98="","",'Marks Entry'!BD98)</f>
        <v/>
      </c>
      <c r="DV96" s="480" t="str">
        <f>IF('Marks Entry'!BE98="","",'Marks Entry'!BE98)</f>
        <v/>
      </c>
      <c r="DW96" s="480" t="str">
        <f>IF('Marks Entry'!BF98="","",'Marks Entry'!BF98)</f>
        <v/>
      </c>
      <c r="DX96" s="378" t="str">
        <f t="shared" si="217"/>
        <v/>
      </c>
      <c r="DY96" s="352" t="str">
        <f t="shared" si="218"/>
        <v/>
      </c>
      <c r="DZ96" s="379" t="str">
        <f t="shared" si="219"/>
        <v/>
      </c>
      <c r="EA96" s="352" t="str">
        <f t="shared" si="220"/>
        <v/>
      </c>
      <c r="EB96" s="379" t="str">
        <f t="shared" si="221"/>
        <v/>
      </c>
      <c r="EC96" s="352" t="str">
        <f t="shared" si="222"/>
        <v/>
      </c>
      <c r="ED96" s="352" t="str">
        <f t="shared" si="223"/>
        <v/>
      </c>
      <c r="EE96" s="352" t="str">
        <f t="shared" si="224"/>
        <v/>
      </c>
      <c r="EF96" s="380" t="str">
        <f t="shared" si="225"/>
        <v/>
      </c>
      <c r="EG96" s="379" t="str">
        <f t="shared" si="226"/>
        <v/>
      </c>
      <c r="EH96" s="352" t="str">
        <f t="shared" si="227"/>
        <v/>
      </c>
      <c r="EI96" s="352" t="str">
        <f t="shared" si="228"/>
        <v/>
      </c>
      <c r="EJ96" s="352" t="str">
        <f t="shared" si="229"/>
        <v/>
      </c>
      <c r="EK96" s="352" t="str">
        <f t="shared" si="230"/>
        <v/>
      </c>
      <c r="EL96" s="379" t="str">
        <f t="shared" si="231"/>
        <v/>
      </c>
      <c r="EM96" s="352" t="str">
        <f t="shared" si="232"/>
        <v/>
      </c>
      <c r="EN96" s="352" t="str">
        <f t="shared" si="233"/>
        <v/>
      </c>
      <c r="EO96" s="352" t="str">
        <f t="shared" si="234"/>
        <v/>
      </c>
      <c r="EP96" s="352" t="str">
        <f t="shared" si="235"/>
        <v/>
      </c>
      <c r="EQ96" s="379" t="str">
        <f t="shared" si="236"/>
        <v/>
      </c>
      <c r="ER96" s="352" t="str">
        <f t="shared" si="237"/>
        <v/>
      </c>
      <c r="ES96" s="352" t="str">
        <f t="shared" si="238"/>
        <v/>
      </c>
      <c r="ET96" s="352" t="str">
        <f t="shared" si="239"/>
        <v/>
      </c>
      <c r="EU96" s="352" t="str">
        <f t="shared" si="240"/>
        <v/>
      </c>
      <c r="EV96" s="379" t="str">
        <f t="shared" si="241"/>
        <v/>
      </c>
      <c r="EW96" s="379" t="str">
        <f t="shared" si="242"/>
        <v/>
      </c>
      <c r="EX96" s="381" t="str">
        <f>IF('Student DATA Entry'!I93="","",'Student DATA Entry'!I93)</f>
        <v/>
      </c>
      <c r="EY96" s="382" t="str">
        <f>IF('Student DATA Entry'!J93="","",'Student DATA Entry'!J93)</f>
        <v/>
      </c>
      <c r="EZ96" s="368" t="str">
        <f t="shared" si="243"/>
        <v xml:space="preserve">      </v>
      </c>
      <c r="FA96" s="368" t="str">
        <f t="shared" si="244"/>
        <v xml:space="preserve">      </v>
      </c>
      <c r="FB96" s="368" t="str">
        <f t="shared" si="245"/>
        <v xml:space="preserve">      </v>
      </c>
      <c r="FC96" s="368" t="str">
        <f t="shared" si="246"/>
        <v xml:space="preserve">              </v>
      </c>
      <c r="FD96" s="368" t="str">
        <f t="shared" si="247"/>
        <v xml:space="preserve"> </v>
      </c>
      <c r="FE96" s="479" t="str">
        <f t="shared" si="248"/>
        <v/>
      </c>
      <c r="FF96" s="384" t="str">
        <f t="shared" si="249"/>
        <v/>
      </c>
      <c r="FG96" s="481" t="str">
        <f t="shared" si="250"/>
        <v/>
      </c>
      <c r="FH96" s="386" t="str">
        <f t="shared" si="251"/>
        <v/>
      </c>
      <c r="FI96" s="364" t="str">
        <f t="shared" si="252"/>
        <v/>
      </c>
    </row>
    <row r="97" spans="1:166" s="140" customFormat="1" ht="15.6" customHeight="1">
      <c r="A97" s="369">
        <v>92</v>
      </c>
      <c r="B97" s="370" t="str">
        <f>IF('Marks Entry'!B99="","",VALUE('Marks Entry'!B99))</f>
        <v/>
      </c>
      <c r="C97" s="371" t="str">
        <f>IF('Marks Entry'!C99="","",'Marks Entry'!C99)</f>
        <v/>
      </c>
      <c r="D97" s="372" t="str">
        <f>IF('Marks Entry'!D99="","",'Marks Entry'!D99)</f>
        <v/>
      </c>
      <c r="E97" s="373" t="str">
        <f>IF('Marks Entry'!E99="","",'Marks Entry'!E99)</f>
        <v/>
      </c>
      <c r="F97" s="373" t="str">
        <f>IF('Marks Entry'!F99="","",'Marks Entry'!F99)</f>
        <v/>
      </c>
      <c r="G97" s="373" t="str">
        <f>IF('Marks Entry'!G99="","",'Marks Entry'!G99)</f>
        <v/>
      </c>
      <c r="H97" s="352" t="str">
        <f>IF('Marks Entry'!H99="","",'Marks Entry'!H99)</f>
        <v/>
      </c>
      <c r="I97" s="352" t="str">
        <f>IF('Marks Entry'!I99="","",'Marks Entry'!I99)</f>
        <v/>
      </c>
      <c r="J97" s="352" t="str">
        <f>IF('Marks Entry'!J99="","",'Marks Entry'!J99)</f>
        <v/>
      </c>
      <c r="K97" s="352" t="str">
        <f>IF('Marks Entry'!K99="","",'Marks Entry'!K99)</f>
        <v/>
      </c>
      <c r="L97" s="352" t="str">
        <f>IF('Marks Entry'!L99="","",'Marks Entry'!L99)</f>
        <v/>
      </c>
      <c r="M97" s="353" t="str">
        <f t="shared" si="140"/>
        <v/>
      </c>
      <c r="N97" s="374" t="str">
        <f t="shared" si="141"/>
        <v/>
      </c>
      <c r="O97" s="352" t="str">
        <f>IF('Marks Entry'!M99="","",'Marks Entry'!M99)</f>
        <v/>
      </c>
      <c r="P97" s="374" t="str">
        <f t="shared" si="142"/>
        <v/>
      </c>
      <c r="Q97" s="371" t="str">
        <f>IF(AND($B97="NSO",$E97="",O97=""),"",IF(AND('Marks Entry'!N99="AB"),"AB",IF(AND('Marks Entry'!N99="ML"),"RE",IF('Marks Entry'!N99="","",ROUNDUP('Marks Entry'!N99*30/100,0)))))</f>
        <v/>
      </c>
      <c r="R97" s="375" t="str">
        <f t="shared" si="143"/>
        <v/>
      </c>
      <c r="S97" s="357">
        <f t="shared" si="144"/>
        <v>0</v>
      </c>
      <c r="T97" s="357">
        <f t="shared" si="145"/>
        <v>0</v>
      </c>
      <c r="U97" s="358" t="str">
        <f t="shared" si="146"/>
        <v/>
      </c>
      <c r="V97" s="357" t="str">
        <f t="shared" si="147"/>
        <v/>
      </c>
      <c r="W97" s="357" t="str">
        <f t="shared" si="148"/>
        <v/>
      </c>
      <c r="X97" s="357" t="str">
        <f t="shared" si="149"/>
        <v/>
      </c>
      <c r="Y97" s="352" t="str">
        <f>IF('Marks Entry'!O99="","",'Marks Entry'!O99)</f>
        <v/>
      </c>
      <c r="Z97" s="352" t="str">
        <f>IF('Marks Entry'!P99="","",'Marks Entry'!P99)</f>
        <v/>
      </c>
      <c r="AA97" s="352" t="str">
        <f>IF('Marks Entry'!Q99="","",'Marks Entry'!Q99)</f>
        <v/>
      </c>
      <c r="AB97" s="353" t="str">
        <f t="shared" si="150"/>
        <v/>
      </c>
      <c r="AC97" s="374" t="str">
        <f t="shared" si="151"/>
        <v/>
      </c>
      <c r="AD97" s="352" t="str">
        <f>IF('Marks Entry'!R99="","",'Marks Entry'!R99)</f>
        <v/>
      </c>
      <c r="AE97" s="374" t="str">
        <f t="shared" si="152"/>
        <v/>
      </c>
      <c r="AF97" s="371" t="str">
        <f>IF(AND($B97="NSO",$E97=""),"",IF(AND('Marks Entry'!S99="AB"),"AB",IF(AND('Marks Entry'!S99="ML"),"RE",IF('Marks Entry'!S99="","",ROUNDUP('Marks Entry'!S99*30/100,0)))))</f>
        <v/>
      </c>
      <c r="AG97" s="375" t="str">
        <f t="shared" si="153"/>
        <v/>
      </c>
      <c r="AH97" s="357">
        <f t="shared" si="154"/>
        <v>0</v>
      </c>
      <c r="AI97" s="357">
        <f t="shared" si="155"/>
        <v>0</v>
      </c>
      <c r="AJ97" s="358" t="str">
        <f t="shared" si="156"/>
        <v/>
      </c>
      <c r="AK97" s="357" t="str">
        <f t="shared" si="157"/>
        <v/>
      </c>
      <c r="AL97" s="357" t="str">
        <f t="shared" si="158"/>
        <v/>
      </c>
      <c r="AM97" s="357" t="str">
        <f t="shared" si="159"/>
        <v/>
      </c>
      <c r="AN97" s="359" t="str">
        <f>IF('Marks Entry'!T99="","",'Marks Entry'!T99)</f>
        <v/>
      </c>
      <c r="AO97" s="352" t="str">
        <f>IF('Marks Entry'!V99="","",'Marks Entry'!V99)</f>
        <v/>
      </c>
      <c r="AP97" s="352" t="str">
        <f>IF('Marks Entry'!W99="","",'Marks Entry'!W99)</f>
        <v/>
      </c>
      <c r="AQ97" s="352" t="str">
        <f>IF('Marks Entry'!X99="","",'Marks Entry'!X99)</f>
        <v/>
      </c>
      <c r="AR97" s="353" t="str">
        <f t="shared" si="160"/>
        <v/>
      </c>
      <c r="AS97" s="374" t="str">
        <f t="shared" si="161"/>
        <v/>
      </c>
      <c r="AT97" s="352" t="str">
        <f>IF('Marks Entry'!Y99="","",'Marks Entry'!Y99)</f>
        <v/>
      </c>
      <c r="AU97" s="352" t="str">
        <f>IF('Marks Entry'!Z99="","",'Marks Entry'!Z99)</f>
        <v/>
      </c>
      <c r="AV97" s="352" t="str">
        <f t="shared" si="162"/>
        <v/>
      </c>
      <c r="AW97" s="374" t="str">
        <f t="shared" si="163"/>
        <v/>
      </c>
      <c r="AX97" s="371" t="str">
        <f>IF(AND($B97="NSO",$E97=""),"",IF(AND('Marks Entry'!AA99="AB",'Marks Entry'!AB99="AB"),"AB",IF(AND('Marks Entry'!AA99="ML",'Marks Entry'!AB99="ML"),"RE",IF('Marks Entry'!AA99="","",ROUNDUP(('Marks Entry'!AA99+'Marks Entry'!AB99)*30/100,0)))))</f>
        <v/>
      </c>
      <c r="AY97" s="375" t="str">
        <f t="shared" si="164"/>
        <v/>
      </c>
      <c r="AZ97" s="357">
        <f t="shared" si="165"/>
        <v>0</v>
      </c>
      <c r="BA97" s="357">
        <f t="shared" si="166"/>
        <v>0</v>
      </c>
      <c r="BB97" s="358" t="str">
        <f t="shared" si="167"/>
        <v/>
      </c>
      <c r="BC97" s="357" t="str">
        <f t="shared" si="168"/>
        <v/>
      </c>
      <c r="BD97" s="357" t="str">
        <f t="shared" si="169"/>
        <v/>
      </c>
      <c r="BE97" s="357" t="str">
        <f t="shared" si="170"/>
        <v/>
      </c>
      <c r="BF97" s="359" t="str">
        <f>IF('Marks Entry'!AC99="","",'Marks Entry'!AC99)</f>
        <v/>
      </c>
      <c r="BG97" s="352" t="str">
        <f>IF('Marks Entry'!AE99="","",'Marks Entry'!AE99)</f>
        <v/>
      </c>
      <c r="BH97" s="352" t="str">
        <f>IF('Marks Entry'!AF99="","",'Marks Entry'!AF99)</f>
        <v/>
      </c>
      <c r="BI97" s="352" t="str">
        <f>IF('Marks Entry'!AG99="","",'Marks Entry'!AG99)</f>
        <v/>
      </c>
      <c r="BJ97" s="353" t="str">
        <f t="shared" si="171"/>
        <v/>
      </c>
      <c r="BK97" s="374" t="str">
        <f t="shared" si="172"/>
        <v/>
      </c>
      <c r="BL97" s="352" t="str">
        <f>IF('Marks Entry'!AH99="","",'Marks Entry'!AH99)</f>
        <v/>
      </c>
      <c r="BM97" s="352" t="str">
        <f>IF('Marks Entry'!AI99="","",'Marks Entry'!AI99)</f>
        <v/>
      </c>
      <c r="BN97" s="352" t="str">
        <f t="shared" si="173"/>
        <v/>
      </c>
      <c r="BO97" s="374" t="str">
        <f t="shared" si="174"/>
        <v/>
      </c>
      <c r="BP97" s="371" t="str">
        <f>IF(AND($B97="NSO",$E97=""),"",IF(AND('Marks Entry'!AJ99="AB",'Marks Entry'!AK99="AB"),"AB",IF(AND('Marks Entry'!AJ99="ML",'Marks Entry'!AK99="ML"),"RE",IF('Marks Entry'!AJ99="","",ROUNDUP(('Marks Entry'!AJ99+'Marks Entry'!AK99)*30/100,0)))))</f>
        <v/>
      </c>
      <c r="BQ97" s="375" t="str">
        <f t="shared" si="175"/>
        <v/>
      </c>
      <c r="BR97" s="357">
        <f t="shared" si="176"/>
        <v>0</v>
      </c>
      <c r="BS97" s="357">
        <f t="shared" si="177"/>
        <v>0</v>
      </c>
      <c r="BT97" s="358" t="str">
        <f t="shared" si="178"/>
        <v/>
      </c>
      <c r="BU97" s="357" t="str">
        <f t="shared" si="179"/>
        <v/>
      </c>
      <c r="BV97" s="357" t="str">
        <f t="shared" si="180"/>
        <v/>
      </c>
      <c r="BW97" s="357" t="str">
        <f t="shared" si="181"/>
        <v/>
      </c>
      <c r="BX97" s="359" t="str">
        <f>IF('Marks Entry'!AL99="","",'Marks Entry'!AL99)</f>
        <v/>
      </c>
      <c r="BY97" s="352" t="str">
        <f>IF('Marks Entry'!AN99="","",'Marks Entry'!AN99)</f>
        <v/>
      </c>
      <c r="BZ97" s="352" t="str">
        <f>IF('Marks Entry'!AO99="","",'Marks Entry'!AO99)</f>
        <v/>
      </c>
      <c r="CA97" s="352" t="str">
        <f>IF('Marks Entry'!AP99="","",'Marks Entry'!AP99)</f>
        <v/>
      </c>
      <c r="CB97" s="353" t="str">
        <f t="shared" si="182"/>
        <v/>
      </c>
      <c r="CC97" s="374" t="str">
        <f t="shared" si="183"/>
        <v/>
      </c>
      <c r="CD97" s="352" t="str">
        <f>IF('Marks Entry'!AQ99="","",'Marks Entry'!AQ99)</f>
        <v/>
      </c>
      <c r="CE97" s="352" t="str">
        <f>IF('Marks Entry'!AR99="","",'Marks Entry'!AR99)</f>
        <v/>
      </c>
      <c r="CF97" s="352" t="str">
        <f t="shared" si="184"/>
        <v/>
      </c>
      <c r="CG97" s="374" t="str">
        <f t="shared" si="185"/>
        <v/>
      </c>
      <c r="CH97" s="371" t="str">
        <f>IF(AND($B97="NSO",$E97=""),"",IF(AND('Marks Entry'!AS99="AB",'Marks Entry'!AT99="AB"),"AB",IF(AND('Marks Entry'!AS99="ML",'Marks Entry'!AT99="ML"),"RE",IF('Marks Entry'!AS99="","",ROUNDUP(('Marks Entry'!AS99+'Marks Entry'!AT99)*30/100,0)))))</f>
        <v/>
      </c>
      <c r="CI97" s="375" t="str">
        <f t="shared" si="186"/>
        <v/>
      </c>
      <c r="CJ97" s="357">
        <f t="shared" si="187"/>
        <v>0</v>
      </c>
      <c r="CK97" s="357">
        <f t="shared" si="188"/>
        <v>0</v>
      </c>
      <c r="CL97" s="358" t="str">
        <f t="shared" si="189"/>
        <v/>
      </c>
      <c r="CM97" s="357" t="str">
        <f t="shared" si="190"/>
        <v/>
      </c>
      <c r="CN97" s="357" t="str">
        <f t="shared" si="191"/>
        <v/>
      </c>
      <c r="CO97" s="357" t="str">
        <f t="shared" si="192"/>
        <v/>
      </c>
      <c r="CP97" s="359" t="str">
        <f>IF('Marks Entry'!AU99="","",'Marks Entry'!AU99)</f>
        <v/>
      </c>
      <c r="CQ97" s="352" t="str">
        <f>IF('Marks Entry'!AW99="","",'Marks Entry'!AW99)</f>
        <v/>
      </c>
      <c r="CR97" s="352" t="str">
        <f>IF('Marks Entry'!AX99="","",'Marks Entry'!AX99)</f>
        <v/>
      </c>
      <c r="CS97" s="352" t="str">
        <f>IF('Marks Entry'!AY99="","",'Marks Entry'!AY99)</f>
        <v/>
      </c>
      <c r="CT97" s="353" t="str">
        <f t="shared" si="193"/>
        <v/>
      </c>
      <c r="CU97" s="374" t="str">
        <f t="shared" si="194"/>
        <v/>
      </c>
      <c r="CV97" s="352" t="str">
        <f>IF('Marks Entry'!AZ99="","",'Marks Entry'!AZ99)</f>
        <v/>
      </c>
      <c r="CW97" s="352" t="str">
        <f>IF('Marks Entry'!BA99="","",'Marks Entry'!BA99)</f>
        <v/>
      </c>
      <c r="CX97" s="352" t="str">
        <f t="shared" si="195"/>
        <v/>
      </c>
      <c r="CY97" s="374" t="str">
        <f t="shared" si="196"/>
        <v/>
      </c>
      <c r="CZ97" s="371" t="str">
        <f>IF(AND($B97="NSO",$E97=""),"",IF(AND('Marks Entry'!BB99="AB",'Marks Entry'!BC99="AB"),"AB",IF(AND('Marks Entry'!BB99="ML",'Marks Entry'!BC99="ML"),"RE",IF('Marks Entry'!BB99="","",ROUNDUP(('Marks Entry'!BB99+'Marks Entry'!BC99)*30/100,0)))))</f>
        <v/>
      </c>
      <c r="DA97" s="375" t="str">
        <f t="shared" si="197"/>
        <v/>
      </c>
      <c r="DB97" s="357">
        <f t="shared" si="198"/>
        <v>0</v>
      </c>
      <c r="DC97" s="357">
        <f t="shared" si="199"/>
        <v>0</v>
      </c>
      <c r="DD97" s="358" t="str">
        <f t="shared" si="200"/>
        <v/>
      </c>
      <c r="DE97" s="357" t="str">
        <f t="shared" si="201"/>
        <v/>
      </c>
      <c r="DF97" s="357" t="str">
        <f t="shared" si="202"/>
        <v/>
      </c>
      <c r="DG97" s="357" t="str">
        <f t="shared" si="203"/>
        <v/>
      </c>
      <c r="DH97" s="357">
        <f t="shared" si="204"/>
        <v>0</v>
      </c>
      <c r="DI97" s="376" t="str">
        <f t="shared" si="205"/>
        <v/>
      </c>
      <c r="DJ97" s="376" t="str">
        <f t="shared" si="206"/>
        <v/>
      </c>
      <c r="DK97" s="376" t="str">
        <f t="shared" si="207"/>
        <v/>
      </c>
      <c r="DL97" s="376" t="str">
        <f t="shared" si="208"/>
        <v/>
      </c>
      <c r="DM97" s="376" t="str">
        <f t="shared" si="209"/>
        <v/>
      </c>
      <c r="DN97" s="376" t="str">
        <f t="shared" si="210"/>
        <v/>
      </c>
      <c r="DO97" s="361">
        <f t="shared" si="211"/>
        <v>0</v>
      </c>
      <c r="DP97" s="361">
        <f t="shared" si="212"/>
        <v>0</v>
      </c>
      <c r="DQ97" s="361">
        <f t="shared" si="213"/>
        <v>0</v>
      </c>
      <c r="DR97" s="361">
        <f t="shared" si="214"/>
        <v>0</v>
      </c>
      <c r="DS97" s="361">
        <f t="shared" si="215"/>
        <v>0</v>
      </c>
      <c r="DT97" s="377" t="str">
        <f t="shared" si="216"/>
        <v/>
      </c>
      <c r="DU97" s="480" t="str">
        <f>IF('Marks Entry'!BD99="","",'Marks Entry'!BD99)</f>
        <v/>
      </c>
      <c r="DV97" s="480" t="str">
        <f>IF('Marks Entry'!BE99="","",'Marks Entry'!BE99)</f>
        <v/>
      </c>
      <c r="DW97" s="480" t="str">
        <f>IF('Marks Entry'!BF99="","",'Marks Entry'!BF99)</f>
        <v/>
      </c>
      <c r="DX97" s="378" t="str">
        <f t="shared" si="217"/>
        <v/>
      </c>
      <c r="DY97" s="352" t="str">
        <f t="shared" si="218"/>
        <v/>
      </c>
      <c r="DZ97" s="379" t="str">
        <f t="shared" si="219"/>
        <v/>
      </c>
      <c r="EA97" s="352" t="str">
        <f t="shared" si="220"/>
        <v/>
      </c>
      <c r="EB97" s="379" t="str">
        <f t="shared" si="221"/>
        <v/>
      </c>
      <c r="EC97" s="352" t="str">
        <f t="shared" si="222"/>
        <v/>
      </c>
      <c r="ED97" s="352" t="str">
        <f t="shared" si="223"/>
        <v/>
      </c>
      <c r="EE97" s="352" t="str">
        <f t="shared" si="224"/>
        <v/>
      </c>
      <c r="EF97" s="380" t="str">
        <f t="shared" si="225"/>
        <v/>
      </c>
      <c r="EG97" s="379" t="str">
        <f t="shared" si="226"/>
        <v/>
      </c>
      <c r="EH97" s="352" t="str">
        <f t="shared" si="227"/>
        <v/>
      </c>
      <c r="EI97" s="352" t="str">
        <f t="shared" si="228"/>
        <v/>
      </c>
      <c r="EJ97" s="352" t="str">
        <f t="shared" si="229"/>
        <v/>
      </c>
      <c r="EK97" s="352" t="str">
        <f t="shared" si="230"/>
        <v/>
      </c>
      <c r="EL97" s="379" t="str">
        <f t="shared" si="231"/>
        <v/>
      </c>
      <c r="EM97" s="352" t="str">
        <f t="shared" si="232"/>
        <v/>
      </c>
      <c r="EN97" s="352" t="str">
        <f t="shared" si="233"/>
        <v/>
      </c>
      <c r="EO97" s="352" t="str">
        <f t="shared" si="234"/>
        <v/>
      </c>
      <c r="EP97" s="352" t="str">
        <f t="shared" si="235"/>
        <v/>
      </c>
      <c r="EQ97" s="379" t="str">
        <f t="shared" si="236"/>
        <v/>
      </c>
      <c r="ER97" s="352" t="str">
        <f t="shared" si="237"/>
        <v/>
      </c>
      <c r="ES97" s="352" t="str">
        <f t="shared" si="238"/>
        <v/>
      </c>
      <c r="ET97" s="352" t="str">
        <f t="shared" si="239"/>
        <v/>
      </c>
      <c r="EU97" s="352" t="str">
        <f t="shared" si="240"/>
        <v/>
      </c>
      <c r="EV97" s="379" t="str">
        <f t="shared" si="241"/>
        <v/>
      </c>
      <c r="EW97" s="379" t="str">
        <f t="shared" si="242"/>
        <v/>
      </c>
      <c r="EX97" s="381" t="str">
        <f>IF('Student DATA Entry'!I94="","",'Student DATA Entry'!I94)</f>
        <v/>
      </c>
      <c r="EY97" s="382" t="str">
        <f>IF('Student DATA Entry'!J94="","",'Student DATA Entry'!J94)</f>
        <v/>
      </c>
      <c r="EZ97" s="368" t="str">
        <f t="shared" si="243"/>
        <v xml:space="preserve">      </v>
      </c>
      <c r="FA97" s="368" t="str">
        <f t="shared" si="244"/>
        <v xml:space="preserve">      </v>
      </c>
      <c r="FB97" s="368" t="str">
        <f t="shared" si="245"/>
        <v xml:space="preserve">      </v>
      </c>
      <c r="FC97" s="368" t="str">
        <f t="shared" si="246"/>
        <v xml:space="preserve">              </v>
      </c>
      <c r="FD97" s="368" t="str">
        <f t="shared" si="247"/>
        <v xml:space="preserve"> </v>
      </c>
      <c r="FE97" s="479" t="str">
        <f t="shared" si="248"/>
        <v/>
      </c>
      <c r="FF97" s="384" t="str">
        <f t="shared" si="249"/>
        <v/>
      </c>
      <c r="FG97" s="481" t="str">
        <f t="shared" si="250"/>
        <v/>
      </c>
      <c r="FH97" s="386" t="str">
        <f t="shared" si="251"/>
        <v/>
      </c>
      <c r="FI97" s="364" t="str">
        <f t="shared" si="252"/>
        <v/>
      </c>
    </row>
    <row r="98" spans="1:166" s="140" customFormat="1" ht="15.6" customHeight="1">
      <c r="A98" s="369">
        <v>93</v>
      </c>
      <c r="B98" s="370" t="str">
        <f>IF('Marks Entry'!B100="","",VALUE('Marks Entry'!B100))</f>
        <v/>
      </c>
      <c r="C98" s="371" t="str">
        <f>IF('Marks Entry'!C100="","",'Marks Entry'!C100)</f>
        <v/>
      </c>
      <c r="D98" s="372" t="str">
        <f>IF('Marks Entry'!D100="","",'Marks Entry'!D100)</f>
        <v/>
      </c>
      <c r="E98" s="373" t="str">
        <f>IF('Marks Entry'!E100="","",'Marks Entry'!E100)</f>
        <v/>
      </c>
      <c r="F98" s="373" t="str">
        <f>IF('Marks Entry'!F100="","",'Marks Entry'!F100)</f>
        <v/>
      </c>
      <c r="G98" s="373" t="str">
        <f>IF('Marks Entry'!G100="","",'Marks Entry'!G100)</f>
        <v/>
      </c>
      <c r="H98" s="352" t="str">
        <f>IF('Marks Entry'!H100="","",'Marks Entry'!H100)</f>
        <v/>
      </c>
      <c r="I98" s="352" t="str">
        <f>IF('Marks Entry'!I100="","",'Marks Entry'!I100)</f>
        <v/>
      </c>
      <c r="J98" s="352" t="str">
        <f>IF('Marks Entry'!J100="","",'Marks Entry'!J100)</f>
        <v/>
      </c>
      <c r="K98" s="352" t="str">
        <f>IF('Marks Entry'!K100="","",'Marks Entry'!K100)</f>
        <v/>
      </c>
      <c r="L98" s="352" t="str">
        <f>IF('Marks Entry'!L100="","",'Marks Entry'!L100)</f>
        <v/>
      </c>
      <c r="M98" s="353" t="str">
        <f t="shared" si="140"/>
        <v/>
      </c>
      <c r="N98" s="374" t="str">
        <f t="shared" si="141"/>
        <v/>
      </c>
      <c r="O98" s="352" t="str">
        <f>IF('Marks Entry'!M100="","",'Marks Entry'!M100)</f>
        <v/>
      </c>
      <c r="P98" s="374" t="str">
        <f t="shared" si="142"/>
        <v/>
      </c>
      <c r="Q98" s="371" t="str">
        <f>IF(AND($B98="NSO",$E98="",O98=""),"",IF(AND('Marks Entry'!N100="AB"),"AB",IF(AND('Marks Entry'!N100="ML"),"RE",IF('Marks Entry'!N100="","",ROUNDUP('Marks Entry'!N100*30/100,0)))))</f>
        <v/>
      </c>
      <c r="R98" s="375" t="str">
        <f t="shared" si="143"/>
        <v/>
      </c>
      <c r="S98" s="357">
        <f t="shared" si="144"/>
        <v>0</v>
      </c>
      <c r="T98" s="357">
        <f t="shared" si="145"/>
        <v>0</v>
      </c>
      <c r="U98" s="358" t="str">
        <f t="shared" si="146"/>
        <v/>
      </c>
      <c r="V98" s="357" t="str">
        <f t="shared" si="147"/>
        <v/>
      </c>
      <c r="W98" s="357" t="str">
        <f t="shared" si="148"/>
        <v/>
      </c>
      <c r="X98" s="357" t="str">
        <f t="shared" si="149"/>
        <v/>
      </c>
      <c r="Y98" s="352" t="str">
        <f>IF('Marks Entry'!O100="","",'Marks Entry'!O100)</f>
        <v/>
      </c>
      <c r="Z98" s="352" t="str">
        <f>IF('Marks Entry'!P100="","",'Marks Entry'!P100)</f>
        <v/>
      </c>
      <c r="AA98" s="352" t="str">
        <f>IF('Marks Entry'!Q100="","",'Marks Entry'!Q100)</f>
        <v/>
      </c>
      <c r="AB98" s="353" t="str">
        <f t="shared" si="150"/>
        <v/>
      </c>
      <c r="AC98" s="374" t="str">
        <f t="shared" si="151"/>
        <v/>
      </c>
      <c r="AD98" s="352" t="str">
        <f>IF('Marks Entry'!R100="","",'Marks Entry'!R100)</f>
        <v/>
      </c>
      <c r="AE98" s="374" t="str">
        <f t="shared" si="152"/>
        <v/>
      </c>
      <c r="AF98" s="371" t="str">
        <f>IF(AND($B98="NSO",$E98=""),"",IF(AND('Marks Entry'!S100="AB"),"AB",IF(AND('Marks Entry'!S100="ML"),"RE",IF('Marks Entry'!S100="","",ROUNDUP('Marks Entry'!S100*30/100,0)))))</f>
        <v/>
      </c>
      <c r="AG98" s="375" t="str">
        <f t="shared" si="153"/>
        <v/>
      </c>
      <c r="AH98" s="357">
        <f t="shared" si="154"/>
        <v>0</v>
      </c>
      <c r="AI98" s="357">
        <f t="shared" si="155"/>
        <v>0</v>
      </c>
      <c r="AJ98" s="358" t="str">
        <f t="shared" si="156"/>
        <v/>
      </c>
      <c r="AK98" s="357" t="str">
        <f t="shared" si="157"/>
        <v/>
      </c>
      <c r="AL98" s="357" t="str">
        <f t="shared" si="158"/>
        <v/>
      </c>
      <c r="AM98" s="357" t="str">
        <f t="shared" si="159"/>
        <v/>
      </c>
      <c r="AN98" s="359" t="str">
        <f>IF('Marks Entry'!T100="","",'Marks Entry'!T100)</f>
        <v/>
      </c>
      <c r="AO98" s="352" t="str">
        <f>IF('Marks Entry'!V100="","",'Marks Entry'!V100)</f>
        <v/>
      </c>
      <c r="AP98" s="352" t="str">
        <f>IF('Marks Entry'!W100="","",'Marks Entry'!W100)</f>
        <v/>
      </c>
      <c r="AQ98" s="352" t="str">
        <f>IF('Marks Entry'!X100="","",'Marks Entry'!X100)</f>
        <v/>
      </c>
      <c r="AR98" s="353" t="str">
        <f t="shared" si="160"/>
        <v/>
      </c>
      <c r="AS98" s="374" t="str">
        <f t="shared" si="161"/>
        <v/>
      </c>
      <c r="AT98" s="352" t="str">
        <f>IF('Marks Entry'!Y100="","",'Marks Entry'!Y100)</f>
        <v/>
      </c>
      <c r="AU98" s="352" t="str">
        <f>IF('Marks Entry'!Z100="","",'Marks Entry'!Z100)</f>
        <v/>
      </c>
      <c r="AV98" s="352" t="str">
        <f t="shared" si="162"/>
        <v/>
      </c>
      <c r="AW98" s="374" t="str">
        <f t="shared" si="163"/>
        <v/>
      </c>
      <c r="AX98" s="371" t="str">
        <f>IF(AND($B98="NSO",$E98=""),"",IF(AND('Marks Entry'!AA100="AB",'Marks Entry'!AB100="AB"),"AB",IF(AND('Marks Entry'!AA100="ML",'Marks Entry'!AB100="ML"),"RE",IF('Marks Entry'!AA100="","",ROUNDUP(('Marks Entry'!AA100+'Marks Entry'!AB100)*30/100,0)))))</f>
        <v/>
      </c>
      <c r="AY98" s="375" t="str">
        <f t="shared" si="164"/>
        <v/>
      </c>
      <c r="AZ98" s="357">
        <f t="shared" si="165"/>
        <v>0</v>
      </c>
      <c r="BA98" s="357">
        <f t="shared" si="166"/>
        <v>0</v>
      </c>
      <c r="BB98" s="358" t="str">
        <f t="shared" si="167"/>
        <v/>
      </c>
      <c r="BC98" s="357" t="str">
        <f t="shared" si="168"/>
        <v/>
      </c>
      <c r="BD98" s="357" t="str">
        <f t="shared" si="169"/>
        <v/>
      </c>
      <c r="BE98" s="357" t="str">
        <f t="shared" si="170"/>
        <v/>
      </c>
      <c r="BF98" s="359" t="str">
        <f>IF('Marks Entry'!AC100="","",'Marks Entry'!AC100)</f>
        <v/>
      </c>
      <c r="BG98" s="352" t="str">
        <f>IF('Marks Entry'!AE100="","",'Marks Entry'!AE100)</f>
        <v/>
      </c>
      <c r="BH98" s="352" t="str">
        <f>IF('Marks Entry'!AF100="","",'Marks Entry'!AF100)</f>
        <v/>
      </c>
      <c r="BI98" s="352" t="str">
        <f>IF('Marks Entry'!AG100="","",'Marks Entry'!AG100)</f>
        <v/>
      </c>
      <c r="BJ98" s="353" t="str">
        <f t="shared" si="171"/>
        <v/>
      </c>
      <c r="BK98" s="374" t="str">
        <f t="shared" si="172"/>
        <v/>
      </c>
      <c r="BL98" s="352" t="str">
        <f>IF('Marks Entry'!AH100="","",'Marks Entry'!AH100)</f>
        <v/>
      </c>
      <c r="BM98" s="352" t="str">
        <f>IF('Marks Entry'!AI100="","",'Marks Entry'!AI100)</f>
        <v/>
      </c>
      <c r="BN98" s="352" t="str">
        <f t="shared" si="173"/>
        <v/>
      </c>
      <c r="BO98" s="374" t="str">
        <f t="shared" si="174"/>
        <v/>
      </c>
      <c r="BP98" s="371" t="str">
        <f>IF(AND($B98="NSO",$E98=""),"",IF(AND('Marks Entry'!AJ100="AB",'Marks Entry'!AK100="AB"),"AB",IF(AND('Marks Entry'!AJ100="ML",'Marks Entry'!AK100="ML"),"RE",IF('Marks Entry'!AJ100="","",ROUNDUP(('Marks Entry'!AJ100+'Marks Entry'!AK100)*30/100,0)))))</f>
        <v/>
      </c>
      <c r="BQ98" s="375" t="str">
        <f t="shared" si="175"/>
        <v/>
      </c>
      <c r="BR98" s="357">
        <f t="shared" si="176"/>
        <v>0</v>
      </c>
      <c r="BS98" s="357">
        <f t="shared" si="177"/>
        <v>0</v>
      </c>
      <c r="BT98" s="358" t="str">
        <f t="shared" si="178"/>
        <v/>
      </c>
      <c r="BU98" s="357" t="str">
        <f t="shared" si="179"/>
        <v/>
      </c>
      <c r="BV98" s="357" t="str">
        <f t="shared" si="180"/>
        <v/>
      </c>
      <c r="BW98" s="357" t="str">
        <f t="shared" si="181"/>
        <v/>
      </c>
      <c r="BX98" s="359" t="str">
        <f>IF('Marks Entry'!AL100="","",'Marks Entry'!AL100)</f>
        <v/>
      </c>
      <c r="BY98" s="352" t="str">
        <f>IF('Marks Entry'!AN100="","",'Marks Entry'!AN100)</f>
        <v/>
      </c>
      <c r="BZ98" s="352" t="str">
        <f>IF('Marks Entry'!AO100="","",'Marks Entry'!AO100)</f>
        <v/>
      </c>
      <c r="CA98" s="352" t="str">
        <f>IF('Marks Entry'!AP100="","",'Marks Entry'!AP100)</f>
        <v/>
      </c>
      <c r="CB98" s="353" t="str">
        <f t="shared" si="182"/>
        <v/>
      </c>
      <c r="CC98" s="374" t="str">
        <f t="shared" si="183"/>
        <v/>
      </c>
      <c r="CD98" s="352" t="str">
        <f>IF('Marks Entry'!AQ100="","",'Marks Entry'!AQ100)</f>
        <v/>
      </c>
      <c r="CE98" s="352" t="str">
        <f>IF('Marks Entry'!AR100="","",'Marks Entry'!AR100)</f>
        <v/>
      </c>
      <c r="CF98" s="352" t="str">
        <f t="shared" si="184"/>
        <v/>
      </c>
      <c r="CG98" s="374" t="str">
        <f t="shared" si="185"/>
        <v/>
      </c>
      <c r="CH98" s="371" t="str">
        <f>IF(AND($B98="NSO",$E98=""),"",IF(AND('Marks Entry'!AS100="AB",'Marks Entry'!AT100="AB"),"AB",IF(AND('Marks Entry'!AS100="ML",'Marks Entry'!AT100="ML"),"RE",IF('Marks Entry'!AS100="","",ROUNDUP(('Marks Entry'!AS100+'Marks Entry'!AT100)*30/100,0)))))</f>
        <v/>
      </c>
      <c r="CI98" s="375" t="str">
        <f t="shared" si="186"/>
        <v/>
      </c>
      <c r="CJ98" s="357">
        <f t="shared" si="187"/>
        <v>0</v>
      </c>
      <c r="CK98" s="357">
        <f t="shared" si="188"/>
        <v>0</v>
      </c>
      <c r="CL98" s="358" t="str">
        <f t="shared" si="189"/>
        <v/>
      </c>
      <c r="CM98" s="357" t="str">
        <f t="shared" si="190"/>
        <v/>
      </c>
      <c r="CN98" s="357" t="str">
        <f t="shared" si="191"/>
        <v/>
      </c>
      <c r="CO98" s="357" t="str">
        <f t="shared" si="192"/>
        <v/>
      </c>
      <c r="CP98" s="359" t="str">
        <f>IF('Marks Entry'!AU100="","",'Marks Entry'!AU100)</f>
        <v/>
      </c>
      <c r="CQ98" s="352" t="str">
        <f>IF('Marks Entry'!AW100="","",'Marks Entry'!AW100)</f>
        <v/>
      </c>
      <c r="CR98" s="352" t="str">
        <f>IF('Marks Entry'!AX100="","",'Marks Entry'!AX100)</f>
        <v/>
      </c>
      <c r="CS98" s="352" t="str">
        <f>IF('Marks Entry'!AY100="","",'Marks Entry'!AY100)</f>
        <v/>
      </c>
      <c r="CT98" s="353" t="str">
        <f t="shared" si="193"/>
        <v/>
      </c>
      <c r="CU98" s="374" t="str">
        <f t="shared" si="194"/>
        <v/>
      </c>
      <c r="CV98" s="352" t="str">
        <f>IF('Marks Entry'!AZ100="","",'Marks Entry'!AZ100)</f>
        <v/>
      </c>
      <c r="CW98" s="352" t="str">
        <f>IF('Marks Entry'!BA100="","",'Marks Entry'!BA100)</f>
        <v/>
      </c>
      <c r="CX98" s="352" t="str">
        <f t="shared" si="195"/>
        <v/>
      </c>
      <c r="CY98" s="374" t="str">
        <f t="shared" si="196"/>
        <v/>
      </c>
      <c r="CZ98" s="371" t="str">
        <f>IF(AND($B98="NSO",$E98=""),"",IF(AND('Marks Entry'!BB100="AB",'Marks Entry'!BC100="AB"),"AB",IF(AND('Marks Entry'!BB100="ML",'Marks Entry'!BC100="ML"),"RE",IF('Marks Entry'!BB100="","",ROUNDUP(('Marks Entry'!BB100+'Marks Entry'!BC100)*30/100,0)))))</f>
        <v/>
      </c>
      <c r="DA98" s="375" t="str">
        <f t="shared" si="197"/>
        <v/>
      </c>
      <c r="DB98" s="357">
        <f t="shared" si="198"/>
        <v>0</v>
      </c>
      <c r="DC98" s="357">
        <f t="shared" si="199"/>
        <v>0</v>
      </c>
      <c r="DD98" s="358" t="str">
        <f t="shared" si="200"/>
        <v/>
      </c>
      <c r="DE98" s="357" t="str">
        <f t="shared" si="201"/>
        <v/>
      </c>
      <c r="DF98" s="357" t="str">
        <f t="shared" si="202"/>
        <v/>
      </c>
      <c r="DG98" s="357" t="str">
        <f t="shared" si="203"/>
        <v/>
      </c>
      <c r="DH98" s="357">
        <f t="shared" si="204"/>
        <v>0</v>
      </c>
      <c r="DI98" s="376" t="str">
        <f t="shared" si="205"/>
        <v/>
      </c>
      <c r="DJ98" s="376" t="str">
        <f t="shared" si="206"/>
        <v/>
      </c>
      <c r="DK98" s="376" t="str">
        <f t="shared" si="207"/>
        <v/>
      </c>
      <c r="DL98" s="376" t="str">
        <f t="shared" si="208"/>
        <v/>
      </c>
      <c r="DM98" s="376" t="str">
        <f t="shared" si="209"/>
        <v/>
      </c>
      <c r="DN98" s="376" t="str">
        <f t="shared" si="210"/>
        <v/>
      </c>
      <c r="DO98" s="361">
        <f t="shared" si="211"/>
        <v>0</v>
      </c>
      <c r="DP98" s="361">
        <f t="shared" si="212"/>
        <v>0</v>
      </c>
      <c r="DQ98" s="361">
        <f t="shared" si="213"/>
        <v>0</v>
      </c>
      <c r="DR98" s="361">
        <f t="shared" si="214"/>
        <v>0</v>
      </c>
      <c r="DS98" s="361">
        <f t="shared" si="215"/>
        <v>0</v>
      </c>
      <c r="DT98" s="377" t="str">
        <f t="shared" si="216"/>
        <v/>
      </c>
      <c r="DU98" s="480" t="str">
        <f>IF('Marks Entry'!BD100="","",'Marks Entry'!BD100)</f>
        <v/>
      </c>
      <c r="DV98" s="480" t="str">
        <f>IF('Marks Entry'!BE100="","",'Marks Entry'!BE100)</f>
        <v/>
      </c>
      <c r="DW98" s="480" t="str">
        <f>IF('Marks Entry'!BF100="","",'Marks Entry'!BF100)</f>
        <v/>
      </c>
      <c r="DX98" s="378" t="str">
        <f t="shared" si="217"/>
        <v/>
      </c>
      <c r="DY98" s="352" t="str">
        <f t="shared" si="218"/>
        <v/>
      </c>
      <c r="DZ98" s="379" t="str">
        <f t="shared" si="219"/>
        <v/>
      </c>
      <c r="EA98" s="352" t="str">
        <f t="shared" si="220"/>
        <v/>
      </c>
      <c r="EB98" s="379" t="str">
        <f t="shared" si="221"/>
        <v/>
      </c>
      <c r="EC98" s="352" t="str">
        <f t="shared" si="222"/>
        <v/>
      </c>
      <c r="ED98" s="352" t="str">
        <f t="shared" si="223"/>
        <v/>
      </c>
      <c r="EE98" s="352" t="str">
        <f t="shared" si="224"/>
        <v/>
      </c>
      <c r="EF98" s="380" t="str">
        <f t="shared" si="225"/>
        <v/>
      </c>
      <c r="EG98" s="379" t="str">
        <f t="shared" si="226"/>
        <v/>
      </c>
      <c r="EH98" s="352" t="str">
        <f t="shared" si="227"/>
        <v/>
      </c>
      <c r="EI98" s="352" t="str">
        <f t="shared" si="228"/>
        <v/>
      </c>
      <c r="EJ98" s="352" t="str">
        <f t="shared" si="229"/>
        <v/>
      </c>
      <c r="EK98" s="352" t="str">
        <f t="shared" si="230"/>
        <v/>
      </c>
      <c r="EL98" s="379" t="str">
        <f t="shared" si="231"/>
        <v/>
      </c>
      <c r="EM98" s="352" t="str">
        <f t="shared" si="232"/>
        <v/>
      </c>
      <c r="EN98" s="352" t="str">
        <f t="shared" si="233"/>
        <v/>
      </c>
      <c r="EO98" s="352" t="str">
        <f t="shared" si="234"/>
        <v/>
      </c>
      <c r="EP98" s="352" t="str">
        <f t="shared" si="235"/>
        <v/>
      </c>
      <c r="EQ98" s="379" t="str">
        <f t="shared" si="236"/>
        <v/>
      </c>
      <c r="ER98" s="352" t="str">
        <f t="shared" si="237"/>
        <v/>
      </c>
      <c r="ES98" s="352" t="str">
        <f t="shared" si="238"/>
        <v/>
      </c>
      <c r="ET98" s="352" t="str">
        <f t="shared" si="239"/>
        <v/>
      </c>
      <c r="EU98" s="352" t="str">
        <f t="shared" si="240"/>
        <v/>
      </c>
      <c r="EV98" s="379" t="str">
        <f t="shared" si="241"/>
        <v/>
      </c>
      <c r="EW98" s="379" t="str">
        <f t="shared" si="242"/>
        <v/>
      </c>
      <c r="EX98" s="381" t="str">
        <f>IF('Student DATA Entry'!I95="","",'Student DATA Entry'!I95)</f>
        <v/>
      </c>
      <c r="EY98" s="382" t="str">
        <f>IF('Student DATA Entry'!J95="","",'Student DATA Entry'!J95)</f>
        <v/>
      </c>
      <c r="EZ98" s="368" t="str">
        <f t="shared" si="243"/>
        <v xml:space="preserve">      </v>
      </c>
      <c r="FA98" s="368" t="str">
        <f t="shared" si="244"/>
        <v xml:space="preserve">      </v>
      </c>
      <c r="FB98" s="368" t="str">
        <f t="shared" si="245"/>
        <v xml:space="preserve">      </v>
      </c>
      <c r="FC98" s="368" t="str">
        <f t="shared" si="246"/>
        <v xml:space="preserve">              </v>
      </c>
      <c r="FD98" s="368" t="str">
        <f t="shared" si="247"/>
        <v xml:space="preserve"> </v>
      </c>
      <c r="FE98" s="479" t="str">
        <f t="shared" si="248"/>
        <v/>
      </c>
      <c r="FF98" s="384" t="str">
        <f t="shared" si="249"/>
        <v/>
      </c>
      <c r="FG98" s="481" t="str">
        <f t="shared" si="250"/>
        <v/>
      </c>
      <c r="FH98" s="386" t="str">
        <f t="shared" si="251"/>
        <v/>
      </c>
      <c r="FI98" s="364" t="str">
        <f t="shared" si="252"/>
        <v/>
      </c>
    </row>
    <row r="99" spans="1:166" s="140" customFormat="1" ht="15.6" customHeight="1">
      <c r="A99" s="369">
        <v>94</v>
      </c>
      <c r="B99" s="370" t="str">
        <f>IF('Marks Entry'!B101="","",VALUE('Marks Entry'!B101))</f>
        <v/>
      </c>
      <c r="C99" s="371" t="str">
        <f>IF('Marks Entry'!C101="","",'Marks Entry'!C101)</f>
        <v/>
      </c>
      <c r="D99" s="372" t="str">
        <f>IF('Marks Entry'!D101="","",'Marks Entry'!D101)</f>
        <v/>
      </c>
      <c r="E99" s="373" t="str">
        <f>IF('Marks Entry'!E101="","",'Marks Entry'!E101)</f>
        <v/>
      </c>
      <c r="F99" s="373" t="str">
        <f>IF('Marks Entry'!F101="","",'Marks Entry'!F101)</f>
        <v/>
      </c>
      <c r="G99" s="373" t="str">
        <f>IF('Marks Entry'!G101="","",'Marks Entry'!G101)</f>
        <v/>
      </c>
      <c r="H99" s="352" t="str">
        <f>IF('Marks Entry'!H101="","",'Marks Entry'!H101)</f>
        <v/>
      </c>
      <c r="I99" s="352" t="str">
        <f>IF('Marks Entry'!I101="","",'Marks Entry'!I101)</f>
        <v/>
      </c>
      <c r="J99" s="352" t="str">
        <f>IF('Marks Entry'!J101="","",'Marks Entry'!J101)</f>
        <v/>
      </c>
      <c r="K99" s="352" t="str">
        <f>IF('Marks Entry'!K101="","",'Marks Entry'!K101)</f>
        <v/>
      </c>
      <c r="L99" s="352" t="str">
        <f>IF('Marks Entry'!L101="","",'Marks Entry'!L101)</f>
        <v/>
      </c>
      <c r="M99" s="353" t="str">
        <f t="shared" si="140"/>
        <v/>
      </c>
      <c r="N99" s="374" t="str">
        <f t="shared" si="141"/>
        <v/>
      </c>
      <c r="O99" s="352" t="str">
        <f>IF('Marks Entry'!M101="","",'Marks Entry'!M101)</f>
        <v/>
      </c>
      <c r="P99" s="374" t="str">
        <f t="shared" si="142"/>
        <v/>
      </c>
      <c r="Q99" s="371" t="str">
        <f>IF(AND($B99="NSO",$E99="",O99=""),"",IF(AND('Marks Entry'!N101="AB"),"AB",IF(AND('Marks Entry'!N101="ML"),"RE",IF('Marks Entry'!N101="","",ROUNDUP('Marks Entry'!N101*30/100,0)))))</f>
        <v/>
      </c>
      <c r="R99" s="375" t="str">
        <f t="shared" si="143"/>
        <v/>
      </c>
      <c r="S99" s="357">
        <f t="shared" si="144"/>
        <v>0</v>
      </c>
      <c r="T99" s="357">
        <f t="shared" si="145"/>
        <v>0</v>
      </c>
      <c r="U99" s="358" t="str">
        <f t="shared" si="146"/>
        <v/>
      </c>
      <c r="V99" s="357" t="str">
        <f t="shared" si="147"/>
        <v/>
      </c>
      <c r="W99" s="357" t="str">
        <f t="shared" si="148"/>
        <v/>
      </c>
      <c r="X99" s="357" t="str">
        <f t="shared" si="149"/>
        <v/>
      </c>
      <c r="Y99" s="352" t="str">
        <f>IF('Marks Entry'!O101="","",'Marks Entry'!O101)</f>
        <v/>
      </c>
      <c r="Z99" s="352" t="str">
        <f>IF('Marks Entry'!P101="","",'Marks Entry'!P101)</f>
        <v/>
      </c>
      <c r="AA99" s="352" t="str">
        <f>IF('Marks Entry'!Q101="","",'Marks Entry'!Q101)</f>
        <v/>
      </c>
      <c r="AB99" s="353" t="str">
        <f t="shared" si="150"/>
        <v/>
      </c>
      <c r="AC99" s="374" t="str">
        <f t="shared" si="151"/>
        <v/>
      </c>
      <c r="AD99" s="352" t="str">
        <f>IF('Marks Entry'!R101="","",'Marks Entry'!R101)</f>
        <v/>
      </c>
      <c r="AE99" s="374" t="str">
        <f t="shared" si="152"/>
        <v/>
      </c>
      <c r="AF99" s="371" t="str">
        <f>IF(AND($B99="NSO",$E99=""),"",IF(AND('Marks Entry'!S101="AB"),"AB",IF(AND('Marks Entry'!S101="ML"),"RE",IF('Marks Entry'!S101="","",ROUNDUP('Marks Entry'!S101*30/100,0)))))</f>
        <v/>
      </c>
      <c r="AG99" s="375" t="str">
        <f t="shared" si="153"/>
        <v/>
      </c>
      <c r="AH99" s="357">
        <f t="shared" si="154"/>
        <v>0</v>
      </c>
      <c r="AI99" s="357">
        <f t="shared" si="155"/>
        <v>0</v>
      </c>
      <c r="AJ99" s="358" t="str">
        <f t="shared" si="156"/>
        <v/>
      </c>
      <c r="AK99" s="357" t="str">
        <f t="shared" si="157"/>
        <v/>
      </c>
      <c r="AL99" s="357" t="str">
        <f t="shared" si="158"/>
        <v/>
      </c>
      <c r="AM99" s="357" t="str">
        <f t="shared" si="159"/>
        <v/>
      </c>
      <c r="AN99" s="359" t="str">
        <f>IF('Marks Entry'!T101="","",'Marks Entry'!T101)</f>
        <v/>
      </c>
      <c r="AO99" s="352" t="str">
        <f>IF('Marks Entry'!V101="","",'Marks Entry'!V101)</f>
        <v/>
      </c>
      <c r="AP99" s="352" t="str">
        <f>IF('Marks Entry'!W101="","",'Marks Entry'!W101)</f>
        <v/>
      </c>
      <c r="AQ99" s="352" t="str">
        <f>IF('Marks Entry'!X101="","",'Marks Entry'!X101)</f>
        <v/>
      </c>
      <c r="AR99" s="353" t="str">
        <f t="shared" si="160"/>
        <v/>
      </c>
      <c r="AS99" s="374" t="str">
        <f t="shared" si="161"/>
        <v/>
      </c>
      <c r="AT99" s="352" t="str">
        <f>IF('Marks Entry'!Y101="","",'Marks Entry'!Y101)</f>
        <v/>
      </c>
      <c r="AU99" s="352" t="str">
        <f>IF('Marks Entry'!Z101="","",'Marks Entry'!Z101)</f>
        <v/>
      </c>
      <c r="AV99" s="352" t="str">
        <f t="shared" si="162"/>
        <v/>
      </c>
      <c r="AW99" s="374" t="str">
        <f t="shared" si="163"/>
        <v/>
      </c>
      <c r="AX99" s="371" t="str">
        <f>IF(AND($B99="NSO",$E99=""),"",IF(AND('Marks Entry'!AA101="AB",'Marks Entry'!AB101="AB"),"AB",IF(AND('Marks Entry'!AA101="ML",'Marks Entry'!AB101="ML"),"RE",IF('Marks Entry'!AA101="","",ROUNDUP(('Marks Entry'!AA101+'Marks Entry'!AB101)*30/100,0)))))</f>
        <v/>
      </c>
      <c r="AY99" s="375" t="str">
        <f t="shared" si="164"/>
        <v/>
      </c>
      <c r="AZ99" s="357">
        <f t="shared" si="165"/>
        <v>0</v>
      </c>
      <c r="BA99" s="357">
        <f t="shared" si="166"/>
        <v>0</v>
      </c>
      <c r="BB99" s="358" t="str">
        <f t="shared" si="167"/>
        <v/>
      </c>
      <c r="BC99" s="357" t="str">
        <f t="shared" si="168"/>
        <v/>
      </c>
      <c r="BD99" s="357" t="str">
        <f t="shared" si="169"/>
        <v/>
      </c>
      <c r="BE99" s="357" t="str">
        <f t="shared" si="170"/>
        <v/>
      </c>
      <c r="BF99" s="359" t="str">
        <f>IF('Marks Entry'!AC101="","",'Marks Entry'!AC101)</f>
        <v/>
      </c>
      <c r="BG99" s="352" t="str">
        <f>IF('Marks Entry'!AE101="","",'Marks Entry'!AE101)</f>
        <v/>
      </c>
      <c r="BH99" s="352" t="str">
        <f>IF('Marks Entry'!AF101="","",'Marks Entry'!AF101)</f>
        <v/>
      </c>
      <c r="BI99" s="352" t="str">
        <f>IF('Marks Entry'!AG101="","",'Marks Entry'!AG101)</f>
        <v/>
      </c>
      <c r="BJ99" s="353" t="str">
        <f t="shared" si="171"/>
        <v/>
      </c>
      <c r="BK99" s="374" t="str">
        <f t="shared" si="172"/>
        <v/>
      </c>
      <c r="BL99" s="352" t="str">
        <f>IF('Marks Entry'!AH101="","",'Marks Entry'!AH101)</f>
        <v/>
      </c>
      <c r="BM99" s="352" t="str">
        <f>IF('Marks Entry'!AI101="","",'Marks Entry'!AI101)</f>
        <v/>
      </c>
      <c r="BN99" s="352" t="str">
        <f t="shared" si="173"/>
        <v/>
      </c>
      <c r="BO99" s="374" t="str">
        <f t="shared" si="174"/>
        <v/>
      </c>
      <c r="BP99" s="371" t="str">
        <f>IF(AND($B99="NSO",$E99=""),"",IF(AND('Marks Entry'!AJ101="AB",'Marks Entry'!AK101="AB"),"AB",IF(AND('Marks Entry'!AJ101="ML",'Marks Entry'!AK101="ML"),"RE",IF('Marks Entry'!AJ101="","",ROUNDUP(('Marks Entry'!AJ101+'Marks Entry'!AK101)*30/100,0)))))</f>
        <v/>
      </c>
      <c r="BQ99" s="375" t="str">
        <f t="shared" si="175"/>
        <v/>
      </c>
      <c r="BR99" s="357">
        <f t="shared" si="176"/>
        <v>0</v>
      </c>
      <c r="BS99" s="357">
        <f t="shared" si="177"/>
        <v>0</v>
      </c>
      <c r="BT99" s="358" t="str">
        <f t="shared" si="178"/>
        <v/>
      </c>
      <c r="BU99" s="357" t="str">
        <f t="shared" si="179"/>
        <v/>
      </c>
      <c r="BV99" s="357" t="str">
        <f t="shared" si="180"/>
        <v/>
      </c>
      <c r="BW99" s="357" t="str">
        <f t="shared" si="181"/>
        <v/>
      </c>
      <c r="BX99" s="359" t="str">
        <f>IF('Marks Entry'!AL101="","",'Marks Entry'!AL101)</f>
        <v/>
      </c>
      <c r="BY99" s="352" t="str">
        <f>IF('Marks Entry'!AN101="","",'Marks Entry'!AN101)</f>
        <v/>
      </c>
      <c r="BZ99" s="352" t="str">
        <f>IF('Marks Entry'!AO101="","",'Marks Entry'!AO101)</f>
        <v/>
      </c>
      <c r="CA99" s="352" t="str">
        <f>IF('Marks Entry'!AP101="","",'Marks Entry'!AP101)</f>
        <v/>
      </c>
      <c r="CB99" s="353" t="str">
        <f t="shared" si="182"/>
        <v/>
      </c>
      <c r="CC99" s="374" t="str">
        <f t="shared" si="183"/>
        <v/>
      </c>
      <c r="CD99" s="352" t="str">
        <f>IF('Marks Entry'!AQ101="","",'Marks Entry'!AQ101)</f>
        <v/>
      </c>
      <c r="CE99" s="352" t="str">
        <f>IF('Marks Entry'!AR101="","",'Marks Entry'!AR101)</f>
        <v/>
      </c>
      <c r="CF99" s="352" t="str">
        <f t="shared" si="184"/>
        <v/>
      </c>
      <c r="CG99" s="374" t="str">
        <f t="shared" si="185"/>
        <v/>
      </c>
      <c r="CH99" s="371" t="str">
        <f>IF(AND($B99="NSO",$E99=""),"",IF(AND('Marks Entry'!AS101="AB",'Marks Entry'!AT101="AB"),"AB",IF(AND('Marks Entry'!AS101="ML",'Marks Entry'!AT101="ML"),"RE",IF('Marks Entry'!AS101="","",ROUNDUP(('Marks Entry'!AS101+'Marks Entry'!AT101)*30/100,0)))))</f>
        <v/>
      </c>
      <c r="CI99" s="375" t="str">
        <f t="shared" si="186"/>
        <v/>
      </c>
      <c r="CJ99" s="357">
        <f t="shared" si="187"/>
        <v>0</v>
      </c>
      <c r="CK99" s="357">
        <f t="shared" si="188"/>
        <v>0</v>
      </c>
      <c r="CL99" s="358" t="str">
        <f t="shared" si="189"/>
        <v/>
      </c>
      <c r="CM99" s="357" t="str">
        <f t="shared" si="190"/>
        <v/>
      </c>
      <c r="CN99" s="357" t="str">
        <f t="shared" si="191"/>
        <v/>
      </c>
      <c r="CO99" s="357" t="str">
        <f t="shared" si="192"/>
        <v/>
      </c>
      <c r="CP99" s="359" t="str">
        <f>IF('Marks Entry'!AU101="","",'Marks Entry'!AU101)</f>
        <v/>
      </c>
      <c r="CQ99" s="352" t="str">
        <f>IF('Marks Entry'!AW101="","",'Marks Entry'!AW101)</f>
        <v/>
      </c>
      <c r="CR99" s="352" t="str">
        <f>IF('Marks Entry'!AX101="","",'Marks Entry'!AX101)</f>
        <v/>
      </c>
      <c r="CS99" s="352" t="str">
        <f>IF('Marks Entry'!AY101="","",'Marks Entry'!AY101)</f>
        <v/>
      </c>
      <c r="CT99" s="353" t="str">
        <f t="shared" si="193"/>
        <v/>
      </c>
      <c r="CU99" s="374" t="str">
        <f t="shared" si="194"/>
        <v/>
      </c>
      <c r="CV99" s="352" t="str">
        <f>IF('Marks Entry'!AZ101="","",'Marks Entry'!AZ101)</f>
        <v/>
      </c>
      <c r="CW99" s="352" t="str">
        <f>IF('Marks Entry'!BA101="","",'Marks Entry'!BA101)</f>
        <v/>
      </c>
      <c r="CX99" s="352" t="str">
        <f t="shared" si="195"/>
        <v/>
      </c>
      <c r="CY99" s="374" t="str">
        <f t="shared" si="196"/>
        <v/>
      </c>
      <c r="CZ99" s="371" t="str">
        <f>IF(AND($B99="NSO",$E99=""),"",IF(AND('Marks Entry'!BB101="AB",'Marks Entry'!BC101="AB"),"AB",IF(AND('Marks Entry'!BB101="ML",'Marks Entry'!BC101="ML"),"RE",IF('Marks Entry'!BB101="","",ROUNDUP(('Marks Entry'!BB101+'Marks Entry'!BC101)*30/100,0)))))</f>
        <v/>
      </c>
      <c r="DA99" s="375" t="str">
        <f t="shared" si="197"/>
        <v/>
      </c>
      <c r="DB99" s="357">
        <f t="shared" si="198"/>
        <v>0</v>
      </c>
      <c r="DC99" s="357">
        <f t="shared" si="199"/>
        <v>0</v>
      </c>
      <c r="DD99" s="358" t="str">
        <f t="shared" si="200"/>
        <v/>
      </c>
      <c r="DE99" s="357" t="str">
        <f t="shared" si="201"/>
        <v/>
      </c>
      <c r="DF99" s="357" t="str">
        <f t="shared" si="202"/>
        <v/>
      </c>
      <c r="DG99" s="357" t="str">
        <f t="shared" si="203"/>
        <v/>
      </c>
      <c r="DH99" s="357">
        <f t="shared" si="204"/>
        <v>0</v>
      </c>
      <c r="DI99" s="376" t="str">
        <f t="shared" si="205"/>
        <v/>
      </c>
      <c r="DJ99" s="376" t="str">
        <f t="shared" si="206"/>
        <v/>
      </c>
      <c r="DK99" s="376" t="str">
        <f t="shared" si="207"/>
        <v/>
      </c>
      <c r="DL99" s="376" t="str">
        <f t="shared" si="208"/>
        <v/>
      </c>
      <c r="DM99" s="376" t="str">
        <f t="shared" si="209"/>
        <v/>
      </c>
      <c r="DN99" s="376" t="str">
        <f t="shared" si="210"/>
        <v/>
      </c>
      <c r="DO99" s="361">
        <f t="shared" si="211"/>
        <v>0</v>
      </c>
      <c r="DP99" s="361">
        <f t="shared" si="212"/>
        <v>0</v>
      </c>
      <c r="DQ99" s="361">
        <f t="shared" si="213"/>
        <v>0</v>
      </c>
      <c r="DR99" s="361">
        <f t="shared" si="214"/>
        <v>0</v>
      </c>
      <c r="DS99" s="361">
        <f t="shared" si="215"/>
        <v>0</v>
      </c>
      <c r="DT99" s="377" t="str">
        <f t="shared" si="216"/>
        <v/>
      </c>
      <c r="DU99" s="480" t="str">
        <f>IF('Marks Entry'!BD101="","",'Marks Entry'!BD101)</f>
        <v/>
      </c>
      <c r="DV99" s="480" t="str">
        <f>IF('Marks Entry'!BE101="","",'Marks Entry'!BE101)</f>
        <v/>
      </c>
      <c r="DW99" s="480" t="str">
        <f>IF('Marks Entry'!BF101="","",'Marks Entry'!BF101)</f>
        <v/>
      </c>
      <c r="DX99" s="378" t="str">
        <f t="shared" si="217"/>
        <v/>
      </c>
      <c r="DY99" s="352" t="str">
        <f t="shared" si="218"/>
        <v/>
      </c>
      <c r="DZ99" s="379" t="str">
        <f t="shared" si="219"/>
        <v/>
      </c>
      <c r="EA99" s="352" t="str">
        <f t="shared" si="220"/>
        <v/>
      </c>
      <c r="EB99" s="379" t="str">
        <f t="shared" si="221"/>
        <v/>
      </c>
      <c r="EC99" s="352" t="str">
        <f t="shared" si="222"/>
        <v/>
      </c>
      <c r="ED99" s="352" t="str">
        <f t="shared" si="223"/>
        <v/>
      </c>
      <c r="EE99" s="352" t="str">
        <f t="shared" si="224"/>
        <v/>
      </c>
      <c r="EF99" s="380" t="str">
        <f t="shared" si="225"/>
        <v/>
      </c>
      <c r="EG99" s="379" t="str">
        <f t="shared" si="226"/>
        <v/>
      </c>
      <c r="EH99" s="352" t="str">
        <f t="shared" si="227"/>
        <v/>
      </c>
      <c r="EI99" s="352" t="str">
        <f t="shared" si="228"/>
        <v/>
      </c>
      <c r="EJ99" s="352" t="str">
        <f t="shared" si="229"/>
        <v/>
      </c>
      <c r="EK99" s="352" t="str">
        <f t="shared" si="230"/>
        <v/>
      </c>
      <c r="EL99" s="379" t="str">
        <f t="shared" si="231"/>
        <v/>
      </c>
      <c r="EM99" s="352" t="str">
        <f t="shared" si="232"/>
        <v/>
      </c>
      <c r="EN99" s="352" t="str">
        <f t="shared" si="233"/>
        <v/>
      </c>
      <c r="EO99" s="352" t="str">
        <f t="shared" si="234"/>
        <v/>
      </c>
      <c r="EP99" s="352" t="str">
        <f t="shared" si="235"/>
        <v/>
      </c>
      <c r="EQ99" s="379" t="str">
        <f t="shared" si="236"/>
        <v/>
      </c>
      <c r="ER99" s="352" t="str">
        <f t="shared" si="237"/>
        <v/>
      </c>
      <c r="ES99" s="352" t="str">
        <f t="shared" si="238"/>
        <v/>
      </c>
      <c r="ET99" s="352" t="str">
        <f t="shared" si="239"/>
        <v/>
      </c>
      <c r="EU99" s="352" t="str">
        <f t="shared" si="240"/>
        <v/>
      </c>
      <c r="EV99" s="379" t="str">
        <f t="shared" si="241"/>
        <v/>
      </c>
      <c r="EW99" s="379" t="str">
        <f t="shared" si="242"/>
        <v/>
      </c>
      <c r="EX99" s="381" t="str">
        <f>IF('Student DATA Entry'!I96="","",'Student DATA Entry'!I96)</f>
        <v/>
      </c>
      <c r="EY99" s="382" t="str">
        <f>IF('Student DATA Entry'!J96="","",'Student DATA Entry'!J96)</f>
        <v/>
      </c>
      <c r="EZ99" s="368" t="str">
        <f t="shared" si="243"/>
        <v xml:space="preserve">      </v>
      </c>
      <c r="FA99" s="368" t="str">
        <f t="shared" si="244"/>
        <v xml:space="preserve">      </v>
      </c>
      <c r="FB99" s="368" t="str">
        <f t="shared" si="245"/>
        <v xml:space="preserve">      </v>
      </c>
      <c r="FC99" s="368" t="str">
        <f t="shared" si="246"/>
        <v xml:space="preserve">              </v>
      </c>
      <c r="FD99" s="368" t="str">
        <f t="shared" si="247"/>
        <v xml:space="preserve"> </v>
      </c>
      <c r="FE99" s="479" t="str">
        <f t="shared" si="248"/>
        <v/>
      </c>
      <c r="FF99" s="384" t="str">
        <f t="shared" si="249"/>
        <v/>
      </c>
      <c r="FG99" s="481" t="str">
        <f t="shared" si="250"/>
        <v/>
      </c>
      <c r="FH99" s="386" t="str">
        <f t="shared" si="251"/>
        <v/>
      </c>
      <c r="FI99" s="364" t="str">
        <f t="shared" si="252"/>
        <v/>
      </c>
    </row>
    <row r="100" spans="1:166" s="140" customFormat="1" ht="15.6" customHeight="1">
      <c r="A100" s="369">
        <v>95</v>
      </c>
      <c r="B100" s="370" t="str">
        <f>IF('Marks Entry'!B102="","",VALUE('Marks Entry'!B102))</f>
        <v/>
      </c>
      <c r="C100" s="371" t="str">
        <f>IF('Marks Entry'!C102="","",'Marks Entry'!C102)</f>
        <v/>
      </c>
      <c r="D100" s="372" t="str">
        <f>IF('Marks Entry'!D102="","",'Marks Entry'!D102)</f>
        <v/>
      </c>
      <c r="E100" s="373" t="str">
        <f>IF('Marks Entry'!E102="","",'Marks Entry'!E102)</f>
        <v/>
      </c>
      <c r="F100" s="373" t="str">
        <f>IF('Marks Entry'!F102="","",'Marks Entry'!F102)</f>
        <v/>
      </c>
      <c r="G100" s="373" t="str">
        <f>IF('Marks Entry'!G102="","",'Marks Entry'!G102)</f>
        <v/>
      </c>
      <c r="H100" s="352" t="str">
        <f>IF('Marks Entry'!H102="","",'Marks Entry'!H102)</f>
        <v/>
      </c>
      <c r="I100" s="352" t="str">
        <f>IF('Marks Entry'!I102="","",'Marks Entry'!I102)</f>
        <v/>
      </c>
      <c r="J100" s="352" t="str">
        <f>IF('Marks Entry'!J102="","",'Marks Entry'!J102)</f>
        <v/>
      </c>
      <c r="K100" s="352" t="str">
        <f>IF('Marks Entry'!K102="","",'Marks Entry'!K102)</f>
        <v/>
      </c>
      <c r="L100" s="352" t="str">
        <f>IF('Marks Entry'!L102="","",'Marks Entry'!L102)</f>
        <v/>
      </c>
      <c r="M100" s="353" t="str">
        <f t="shared" si="140"/>
        <v/>
      </c>
      <c r="N100" s="374" t="str">
        <f t="shared" si="141"/>
        <v/>
      </c>
      <c r="O100" s="352" t="str">
        <f>IF('Marks Entry'!M102="","",'Marks Entry'!M102)</f>
        <v/>
      </c>
      <c r="P100" s="374" t="str">
        <f t="shared" si="142"/>
        <v/>
      </c>
      <c r="Q100" s="371" t="str">
        <f>IF(AND($B100="NSO",$E100="",O100=""),"",IF(AND('Marks Entry'!N102="AB"),"AB",IF(AND('Marks Entry'!N102="ML"),"RE",IF('Marks Entry'!N102="","",ROUNDUP('Marks Entry'!N102*30/100,0)))))</f>
        <v/>
      </c>
      <c r="R100" s="375" t="str">
        <f t="shared" si="143"/>
        <v/>
      </c>
      <c r="S100" s="357">
        <f t="shared" si="144"/>
        <v>0</v>
      </c>
      <c r="T100" s="357">
        <f t="shared" si="145"/>
        <v>0</v>
      </c>
      <c r="U100" s="358" t="str">
        <f t="shared" si="146"/>
        <v/>
      </c>
      <c r="V100" s="357" t="str">
        <f t="shared" si="147"/>
        <v/>
      </c>
      <c r="W100" s="357" t="str">
        <f t="shared" si="148"/>
        <v/>
      </c>
      <c r="X100" s="357" t="str">
        <f t="shared" si="149"/>
        <v/>
      </c>
      <c r="Y100" s="352" t="str">
        <f>IF('Marks Entry'!O102="","",'Marks Entry'!O102)</f>
        <v/>
      </c>
      <c r="Z100" s="352" t="str">
        <f>IF('Marks Entry'!P102="","",'Marks Entry'!P102)</f>
        <v/>
      </c>
      <c r="AA100" s="352" t="str">
        <f>IF('Marks Entry'!Q102="","",'Marks Entry'!Q102)</f>
        <v/>
      </c>
      <c r="AB100" s="353" t="str">
        <f t="shared" si="150"/>
        <v/>
      </c>
      <c r="AC100" s="374" t="str">
        <f t="shared" si="151"/>
        <v/>
      </c>
      <c r="AD100" s="352" t="str">
        <f>IF('Marks Entry'!R102="","",'Marks Entry'!R102)</f>
        <v/>
      </c>
      <c r="AE100" s="374" t="str">
        <f t="shared" si="152"/>
        <v/>
      </c>
      <c r="AF100" s="371" t="str">
        <f>IF(AND($B100="NSO",$E100=""),"",IF(AND('Marks Entry'!S102="AB"),"AB",IF(AND('Marks Entry'!S102="ML"),"RE",IF('Marks Entry'!S102="","",ROUNDUP('Marks Entry'!S102*30/100,0)))))</f>
        <v/>
      </c>
      <c r="AG100" s="375" t="str">
        <f t="shared" si="153"/>
        <v/>
      </c>
      <c r="AH100" s="357">
        <f t="shared" si="154"/>
        <v>0</v>
      </c>
      <c r="AI100" s="357">
        <f t="shared" si="155"/>
        <v>0</v>
      </c>
      <c r="AJ100" s="358" t="str">
        <f t="shared" si="156"/>
        <v/>
      </c>
      <c r="AK100" s="357" t="str">
        <f t="shared" si="157"/>
        <v/>
      </c>
      <c r="AL100" s="357" t="str">
        <f t="shared" si="158"/>
        <v/>
      </c>
      <c r="AM100" s="357" t="str">
        <f t="shared" si="159"/>
        <v/>
      </c>
      <c r="AN100" s="359" t="str">
        <f>IF('Marks Entry'!T102="","",'Marks Entry'!T102)</f>
        <v/>
      </c>
      <c r="AO100" s="352" t="str">
        <f>IF('Marks Entry'!V102="","",'Marks Entry'!V102)</f>
        <v/>
      </c>
      <c r="AP100" s="352" t="str">
        <f>IF('Marks Entry'!W102="","",'Marks Entry'!W102)</f>
        <v/>
      </c>
      <c r="AQ100" s="352" t="str">
        <f>IF('Marks Entry'!X102="","",'Marks Entry'!X102)</f>
        <v/>
      </c>
      <c r="AR100" s="353" t="str">
        <f t="shared" si="160"/>
        <v/>
      </c>
      <c r="AS100" s="374" t="str">
        <f t="shared" si="161"/>
        <v/>
      </c>
      <c r="AT100" s="352" t="str">
        <f>IF('Marks Entry'!Y102="","",'Marks Entry'!Y102)</f>
        <v/>
      </c>
      <c r="AU100" s="352" t="str">
        <f>IF('Marks Entry'!Z102="","",'Marks Entry'!Z102)</f>
        <v/>
      </c>
      <c r="AV100" s="352" t="str">
        <f t="shared" si="162"/>
        <v/>
      </c>
      <c r="AW100" s="374" t="str">
        <f t="shared" si="163"/>
        <v/>
      </c>
      <c r="AX100" s="371" t="str">
        <f>IF(AND($B100="NSO",$E100=""),"",IF(AND('Marks Entry'!AA102="AB",'Marks Entry'!AB102="AB"),"AB",IF(AND('Marks Entry'!AA102="ML",'Marks Entry'!AB102="ML"),"RE",IF('Marks Entry'!AA102="","",ROUNDUP(('Marks Entry'!AA102+'Marks Entry'!AB102)*30/100,0)))))</f>
        <v/>
      </c>
      <c r="AY100" s="375" t="str">
        <f t="shared" si="164"/>
        <v/>
      </c>
      <c r="AZ100" s="357">
        <f t="shared" si="165"/>
        <v>0</v>
      </c>
      <c r="BA100" s="357">
        <f t="shared" si="166"/>
        <v>0</v>
      </c>
      <c r="BB100" s="358" t="str">
        <f t="shared" si="167"/>
        <v/>
      </c>
      <c r="BC100" s="357" t="str">
        <f t="shared" si="168"/>
        <v/>
      </c>
      <c r="BD100" s="357" t="str">
        <f t="shared" si="169"/>
        <v/>
      </c>
      <c r="BE100" s="357" t="str">
        <f t="shared" si="170"/>
        <v/>
      </c>
      <c r="BF100" s="359" t="str">
        <f>IF('Marks Entry'!AC102="","",'Marks Entry'!AC102)</f>
        <v/>
      </c>
      <c r="BG100" s="352" t="str">
        <f>IF('Marks Entry'!AE102="","",'Marks Entry'!AE102)</f>
        <v/>
      </c>
      <c r="BH100" s="352" t="str">
        <f>IF('Marks Entry'!AF102="","",'Marks Entry'!AF102)</f>
        <v/>
      </c>
      <c r="BI100" s="352" t="str">
        <f>IF('Marks Entry'!AG102="","",'Marks Entry'!AG102)</f>
        <v/>
      </c>
      <c r="BJ100" s="353" t="str">
        <f t="shared" si="171"/>
        <v/>
      </c>
      <c r="BK100" s="374" t="str">
        <f t="shared" si="172"/>
        <v/>
      </c>
      <c r="BL100" s="352" t="str">
        <f>IF('Marks Entry'!AH102="","",'Marks Entry'!AH102)</f>
        <v/>
      </c>
      <c r="BM100" s="352" t="str">
        <f>IF('Marks Entry'!AI102="","",'Marks Entry'!AI102)</f>
        <v/>
      </c>
      <c r="BN100" s="352" t="str">
        <f t="shared" si="173"/>
        <v/>
      </c>
      <c r="BO100" s="374" t="str">
        <f t="shared" si="174"/>
        <v/>
      </c>
      <c r="BP100" s="371" t="str">
        <f>IF(AND($B100="NSO",$E100=""),"",IF(AND('Marks Entry'!AJ102="AB",'Marks Entry'!AK102="AB"),"AB",IF(AND('Marks Entry'!AJ102="ML",'Marks Entry'!AK102="ML"),"RE",IF('Marks Entry'!AJ102="","",ROUNDUP(('Marks Entry'!AJ102+'Marks Entry'!AK102)*30/100,0)))))</f>
        <v/>
      </c>
      <c r="BQ100" s="375" t="str">
        <f t="shared" si="175"/>
        <v/>
      </c>
      <c r="BR100" s="357">
        <f t="shared" si="176"/>
        <v>0</v>
      </c>
      <c r="BS100" s="357">
        <f t="shared" si="177"/>
        <v>0</v>
      </c>
      <c r="BT100" s="358" t="str">
        <f t="shared" si="178"/>
        <v/>
      </c>
      <c r="BU100" s="357" t="str">
        <f t="shared" si="179"/>
        <v/>
      </c>
      <c r="BV100" s="357" t="str">
        <f t="shared" si="180"/>
        <v/>
      </c>
      <c r="BW100" s="357" t="str">
        <f t="shared" si="181"/>
        <v/>
      </c>
      <c r="BX100" s="359" t="str">
        <f>IF('Marks Entry'!AL102="","",'Marks Entry'!AL102)</f>
        <v/>
      </c>
      <c r="BY100" s="352" t="str">
        <f>IF('Marks Entry'!AN102="","",'Marks Entry'!AN102)</f>
        <v/>
      </c>
      <c r="BZ100" s="352" t="str">
        <f>IF('Marks Entry'!AO102="","",'Marks Entry'!AO102)</f>
        <v/>
      </c>
      <c r="CA100" s="352" t="str">
        <f>IF('Marks Entry'!AP102="","",'Marks Entry'!AP102)</f>
        <v/>
      </c>
      <c r="CB100" s="353" t="str">
        <f t="shared" si="182"/>
        <v/>
      </c>
      <c r="CC100" s="374" t="str">
        <f t="shared" si="183"/>
        <v/>
      </c>
      <c r="CD100" s="352" t="str">
        <f>IF('Marks Entry'!AQ102="","",'Marks Entry'!AQ102)</f>
        <v/>
      </c>
      <c r="CE100" s="352" t="str">
        <f>IF('Marks Entry'!AR102="","",'Marks Entry'!AR102)</f>
        <v/>
      </c>
      <c r="CF100" s="352" t="str">
        <f t="shared" si="184"/>
        <v/>
      </c>
      <c r="CG100" s="374" t="str">
        <f t="shared" si="185"/>
        <v/>
      </c>
      <c r="CH100" s="371" t="str">
        <f>IF(AND($B100="NSO",$E100=""),"",IF(AND('Marks Entry'!AS102="AB",'Marks Entry'!AT102="AB"),"AB",IF(AND('Marks Entry'!AS102="ML",'Marks Entry'!AT102="ML"),"RE",IF('Marks Entry'!AS102="","",ROUNDUP(('Marks Entry'!AS102+'Marks Entry'!AT102)*30/100,0)))))</f>
        <v/>
      </c>
      <c r="CI100" s="375" t="str">
        <f t="shared" si="186"/>
        <v/>
      </c>
      <c r="CJ100" s="357">
        <f t="shared" si="187"/>
        <v>0</v>
      </c>
      <c r="CK100" s="357">
        <f t="shared" si="188"/>
        <v>0</v>
      </c>
      <c r="CL100" s="358" t="str">
        <f t="shared" si="189"/>
        <v/>
      </c>
      <c r="CM100" s="357" t="str">
        <f t="shared" si="190"/>
        <v/>
      </c>
      <c r="CN100" s="357" t="str">
        <f t="shared" si="191"/>
        <v/>
      </c>
      <c r="CO100" s="357" t="str">
        <f t="shared" si="192"/>
        <v/>
      </c>
      <c r="CP100" s="359" t="str">
        <f>IF('Marks Entry'!AU102="","",'Marks Entry'!AU102)</f>
        <v/>
      </c>
      <c r="CQ100" s="352" t="str">
        <f>IF('Marks Entry'!AW102="","",'Marks Entry'!AW102)</f>
        <v/>
      </c>
      <c r="CR100" s="352" t="str">
        <f>IF('Marks Entry'!AX102="","",'Marks Entry'!AX102)</f>
        <v/>
      </c>
      <c r="CS100" s="352" t="str">
        <f>IF('Marks Entry'!AY102="","",'Marks Entry'!AY102)</f>
        <v/>
      </c>
      <c r="CT100" s="353" t="str">
        <f t="shared" si="193"/>
        <v/>
      </c>
      <c r="CU100" s="374" t="str">
        <f t="shared" si="194"/>
        <v/>
      </c>
      <c r="CV100" s="352" t="str">
        <f>IF('Marks Entry'!AZ102="","",'Marks Entry'!AZ102)</f>
        <v/>
      </c>
      <c r="CW100" s="352" t="str">
        <f>IF('Marks Entry'!BA102="","",'Marks Entry'!BA102)</f>
        <v/>
      </c>
      <c r="CX100" s="352" t="str">
        <f t="shared" si="195"/>
        <v/>
      </c>
      <c r="CY100" s="374" t="str">
        <f t="shared" si="196"/>
        <v/>
      </c>
      <c r="CZ100" s="371" t="str">
        <f>IF(AND($B100="NSO",$E100=""),"",IF(AND('Marks Entry'!BB102="AB",'Marks Entry'!BC102="AB"),"AB",IF(AND('Marks Entry'!BB102="ML",'Marks Entry'!BC102="ML"),"RE",IF('Marks Entry'!BB102="","",ROUNDUP(('Marks Entry'!BB102+'Marks Entry'!BC102)*30/100,0)))))</f>
        <v/>
      </c>
      <c r="DA100" s="375" t="str">
        <f t="shared" si="197"/>
        <v/>
      </c>
      <c r="DB100" s="357">
        <f t="shared" si="198"/>
        <v>0</v>
      </c>
      <c r="DC100" s="357">
        <f t="shared" si="199"/>
        <v>0</v>
      </c>
      <c r="DD100" s="358" t="str">
        <f t="shared" si="200"/>
        <v/>
      </c>
      <c r="DE100" s="357" t="str">
        <f t="shared" si="201"/>
        <v/>
      </c>
      <c r="DF100" s="357" t="str">
        <f t="shared" si="202"/>
        <v/>
      </c>
      <c r="DG100" s="357" t="str">
        <f t="shared" si="203"/>
        <v/>
      </c>
      <c r="DH100" s="357">
        <f t="shared" si="204"/>
        <v>0</v>
      </c>
      <c r="DI100" s="376" t="str">
        <f t="shared" si="205"/>
        <v/>
      </c>
      <c r="DJ100" s="376" t="str">
        <f t="shared" si="206"/>
        <v/>
      </c>
      <c r="DK100" s="376" t="str">
        <f t="shared" si="207"/>
        <v/>
      </c>
      <c r="DL100" s="376" t="str">
        <f t="shared" si="208"/>
        <v/>
      </c>
      <c r="DM100" s="376" t="str">
        <f t="shared" si="209"/>
        <v/>
      </c>
      <c r="DN100" s="376" t="str">
        <f t="shared" si="210"/>
        <v/>
      </c>
      <c r="DO100" s="361">
        <f t="shared" si="211"/>
        <v>0</v>
      </c>
      <c r="DP100" s="361">
        <f t="shared" si="212"/>
        <v>0</v>
      </c>
      <c r="DQ100" s="361">
        <f t="shared" si="213"/>
        <v>0</v>
      </c>
      <c r="DR100" s="361">
        <f t="shared" si="214"/>
        <v>0</v>
      </c>
      <c r="DS100" s="361">
        <f t="shared" si="215"/>
        <v>0</v>
      </c>
      <c r="DT100" s="377" t="str">
        <f t="shared" si="216"/>
        <v/>
      </c>
      <c r="DU100" s="480" t="str">
        <f>IF('Marks Entry'!BD102="","",'Marks Entry'!BD102)</f>
        <v/>
      </c>
      <c r="DV100" s="480" t="str">
        <f>IF('Marks Entry'!BE102="","",'Marks Entry'!BE102)</f>
        <v/>
      </c>
      <c r="DW100" s="480" t="str">
        <f>IF('Marks Entry'!BF102="","",'Marks Entry'!BF102)</f>
        <v/>
      </c>
      <c r="DX100" s="378" t="str">
        <f t="shared" si="217"/>
        <v/>
      </c>
      <c r="DY100" s="352" t="str">
        <f t="shared" si="218"/>
        <v/>
      </c>
      <c r="DZ100" s="379" t="str">
        <f t="shared" si="219"/>
        <v/>
      </c>
      <c r="EA100" s="352" t="str">
        <f t="shared" si="220"/>
        <v/>
      </c>
      <c r="EB100" s="379" t="str">
        <f t="shared" si="221"/>
        <v/>
      </c>
      <c r="EC100" s="352" t="str">
        <f t="shared" si="222"/>
        <v/>
      </c>
      <c r="ED100" s="352" t="str">
        <f t="shared" si="223"/>
        <v/>
      </c>
      <c r="EE100" s="352" t="str">
        <f t="shared" si="224"/>
        <v/>
      </c>
      <c r="EF100" s="380" t="str">
        <f t="shared" si="225"/>
        <v/>
      </c>
      <c r="EG100" s="379" t="str">
        <f t="shared" si="226"/>
        <v/>
      </c>
      <c r="EH100" s="352" t="str">
        <f t="shared" si="227"/>
        <v/>
      </c>
      <c r="EI100" s="352" t="str">
        <f t="shared" si="228"/>
        <v/>
      </c>
      <c r="EJ100" s="352" t="str">
        <f t="shared" si="229"/>
        <v/>
      </c>
      <c r="EK100" s="352" t="str">
        <f t="shared" si="230"/>
        <v/>
      </c>
      <c r="EL100" s="379" t="str">
        <f t="shared" si="231"/>
        <v/>
      </c>
      <c r="EM100" s="352" t="str">
        <f t="shared" si="232"/>
        <v/>
      </c>
      <c r="EN100" s="352" t="str">
        <f t="shared" si="233"/>
        <v/>
      </c>
      <c r="EO100" s="352" t="str">
        <f t="shared" si="234"/>
        <v/>
      </c>
      <c r="EP100" s="352" t="str">
        <f t="shared" si="235"/>
        <v/>
      </c>
      <c r="EQ100" s="379" t="str">
        <f t="shared" si="236"/>
        <v/>
      </c>
      <c r="ER100" s="352" t="str">
        <f t="shared" si="237"/>
        <v/>
      </c>
      <c r="ES100" s="352" t="str">
        <f t="shared" si="238"/>
        <v/>
      </c>
      <c r="ET100" s="352" t="str">
        <f t="shared" si="239"/>
        <v/>
      </c>
      <c r="EU100" s="352" t="str">
        <f t="shared" si="240"/>
        <v/>
      </c>
      <c r="EV100" s="379" t="str">
        <f t="shared" si="241"/>
        <v/>
      </c>
      <c r="EW100" s="379" t="str">
        <f t="shared" si="242"/>
        <v/>
      </c>
      <c r="EX100" s="381" t="str">
        <f>IF('Student DATA Entry'!I97="","",'Student DATA Entry'!I97)</f>
        <v/>
      </c>
      <c r="EY100" s="382" t="str">
        <f>IF('Student DATA Entry'!J97="","",'Student DATA Entry'!J97)</f>
        <v/>
      </c>
      <c r="EZ100" s="368" t="str">
        <f t="shared" si="243"/>
        <v xml:space="preserve">      </v>
      </c>
      <c r="FA100" s="368" t="str">
        <f t="shared" si="244"/>
        <v xml:space="preserve">      </v>
      </c>
      <c r="FB100" s="368" t="str">
        <f t="shared" si="245"/>
        <v xml:space="preserve">      </v>
      </c>
      <c r="FC100" s="368" t="str">
        <f t="shared" si="246"/>
        <v xml:space="preserve">              </v>
      </c>
      <c r="FD100" s="368" t="str">
        <f t="shared" si="247"/>
        <v xml:space="preserve"> </v>
      </c>
      <c r="FE100" s="479" t="str">
        <f t="shared" si="248"/>
        <v/>
      </c>
      <c r="FF100" s="384" t="str">
        <f t="shared" si="249"/>
        <v/>
      </c>
      <c r="FG100" s="481" t="str">
        <f t="shared" si="250"/>
        <v/>
      </c>
      <c r="FH100" s="386" t="str">
        <f t="shared" si="251"/>
        <v/>
      </c>
      <c r="FI100" s="364" t="str">
        <f t="shared" si="252"/>
        <v/>
      </c>
    </row>
    <row r="101" spans="1:166" s="140" customFormat="1" ht="15.6" customHeight="1">
      <c r="A101" s="369">
        <v>96</v>
      </c>
      <c r="B101" s="370" t="str">
        <f>IF('Marks Entry'!B103="","",VALUE('Marks Entry'!B103))</f>
        <v/>
      </c>
      <c r="C101" s="371" t="str">
        <f>IF('Marks Entry'!C103="","",'Marks Entry'!C103)</f>
        <v/>
      </c>
      <c r="D101" s="372" t="str">
        <f>IF('Marks Entry'!D103="","",'Marks Entry'!D103)</f>
        <v/>
      </c>
      <c r="E101" s="373" t="str">
        <f>IF('Marks Entry'!E103="","",'Marks Entry'!E103)</f>
        <v/>
      </c>
      <c r="F101" s="373" t="str">
        <f>IF('Marks Entry'!F103="","",'Marks Entry'!F103)</f>
        <v/>
      </c>
      <c r="G101" s="373" t="str">
        <f>IF('Marks Entry'!G103="","",'Marks Entry'!G103)</f>
        <v/>
      </c>
      <c r="H101" s="352" t="str">
        <f>IF('Marks Entry'!H103="","",'Marks Entry'!H103)</f>
        <v/>
      </c>
      <c r="I101" s="352" t="str">
        <f>IF('Marks Entry'!I103="","",'Marks Entry'!I103)</f>
        <v/>
      </c>
      <c r="J101" s="352" t="str">
        <f>IF('Marks Entry'!J103="","",'Marks Entry'!J103)</f>
        <v/>
      </c>
      <c r="K101" s="352" t="str">
        <f>IF('Marks Entry'!K103="","",'Marks Entry'!K103)</f>
        <v/>
      </c>
      <c r="L101" s="352" t="str">
        <f>IF('Marks Entry'!L103="","",'Marks Entry'!L103)</f>
        <v/>
      </c>
      <c r="M101" s="353" t="str">
        <f t="shared" si="140"/>
        <v/>
      </c>
      <c r="N101" s="374" t="str">
        <f t="shared" si="141"/>
        <v/>
      </c>
      <c r="O101" s="352" t="str">
        <f>IF('Marks Entry'!M103="","",'Marks Entry'!M103)</f>
        <v/>
      </c>
      <c r="P101" s="374" t="str">
        <f t="shared" si="142"/>
        <v/>
      </c>
      <c r="Q101" s="371" t="str">
        <f>IF(AND($B101="NSO",$E101="",O101=""),"",IF(AND('Marks Entry'!N103="AB"),"AB",IF(AND('Marks Entry'!N103="ML"),"RE",IF('Marks Entry'!N103="","",ROUNDUP('Marks Entry'!N103*30/100,0)))))</f>
        <v/>
      </c>
      <c r="R101" s="375" t="str">
        <f t="shared" si="143"/>
        <v/>
      </c>
      <c r="S101" s="357">
        <f t="shared" si="144"/>
        <v>0</v>
      </c>
      <c r="T101" s="357">
        <f t="shared" si="145"/>
        <v>0</v>
      </c>
      <c r="U101" s="358" t="str">
        <f t="shared" si="146"/>
        <v/>
      </c>
      <c r="V101" s="357" t="str">
        <f t="shared" si="147"/>
        <v/>
      </c>
      <c r="W101" s="357" t="str">
        <f t="shared" si="148"/>
        <v/>
      </c>
      <c r="X101" s="357" t="str">
        <f t="shared" si="149"/>
        <v/>
      </c>
      <c r="Y101" s="352" t="str">
        <f>IF('Marks Entry'!O103="","",'Marks Entry'!O103)</f>
        <v/>
      </c>
      <c r="Z101" s="352" t="str">
        <f>IF('Marks Entry'!P103="","",'Marks Entry'!P103)</f>
        <v/>
      </c>
      <c r="AA101" s="352" t="str">
        <f>IF('Marks Entry'!Q103="","",'Marks Entry'!Q103)</f>
        <v/>
      </c>
      <c r="AB101" s="353" t="str">
        <f t="shared" si="150"/>
        <v/>
      </c>
      <c r="AC101" s="374" t="str">
        <f t="shared" si="151"/>
        <v/>
      </c>
      <c r="AD101" s="352" t="str">
        <f>IF('Marks Entry'!R103="","",'Marks Entry'!R103)</f>
        <v/>
      </c>
      <c r="AE101" s="374" t="str">
        <f t="shared" si="152"/>
        <v/>
      </c>
      <c r="AF101" s="371" t="str">
        <f>IF(AND($B101="NSO",$E101=""),"",IF(AND('Marks Entry'!S103="AB"),"AB",IF(AND('Marks Entry'!S103="ML"),"RE",IF('Marks Entry'!S103="","",ROUNDUP('Marks Entry'!S103*30/100,0)))))</f>
        <v/>
      </c>
      <c r="AG101" s="375" t="str">
        <f t="shared" si="153"/>
        <v/>
      </c>
      <c r="AH101" s="357">
        <f t="shared" si="154"/>
        <v>0</v>
      </c>
      <c r="AI101" s="357">
        <f t="shared" si="155"/>
        <v>0</v>
      </c>
      <c r="AJ101" s="358" t="str">
        <f t="shared" si="156"/>
        <v/>
      </c>
      <c r="AK101" s="357" t="str">
        <f t="shared" si="157"/>
        <v/>
      </c>
      <c r="AL101" s="357" t="str">
        <f t="shared" si="158"/>
        <v/>
      </c>
      <c r="AM101" s="357" t="str">
        <f t="shared" si="159"/>
        <v/>
      </c>
      <c r="AN101" s="359" t="str">
        <f>IF('Marks Entry'!T103="","",'Marks Entry'!T103)</f>
        <v/>
      </c>
      <c r="AO101" s="352" t="str">
        <f>IF('Marks Entry'!V103="","",'Marks Entry'!V103)</f>
        <v/>
      </c>
      <c r="AP101" s="352" t="str">
        <f>IF('Marks Entry'!W103="","",'Marks Entry'!W103)</f>
        <v/>
      </c>
      <c r="AQ101" s="352" t="str">
        <f>IF('Marks Entry'!X103="","",'Marks Entry'!X103)</f>
        <v/>
      </c>
      <c r="AR101" s="353" t="str">
        <f t="shared" si="160"/>
        <v/>
      </c>
      <c r="AS101" s="374" t="str">
        <f t="shared" si="161"/>
        <v/>
      </c>
      <c r="AT101" s="352" t="str">
        <f>IF('Marks Entry'!Y103="","",'Marks Entry'!Y103)</f>
        <v/>
      </c>
      <c r="AU101" s="352" t="str">
        <f>IF('Marks Entry'!Z103="","",'Marks Entry'!Z103)</f>
        <v/>
      </c>
      <c r="AV101" s="352" t="str">
        <f t="shared" si="162"/>
        <v/>
      </c>
      <c r="AW101" s="374" t="str">
        <f t="shared" si="163"/>
        <v/>
      </c>
      <c r="AX101" s="371" t="str">
        <f>IF(AND($B101="NSO",$E101=""),"",IF(AND('Marks Entry'!AA103="AB",'Marks Entry'!AB103="AB"),"AB",IF(AND('Marks Entry'!AA103="ML",'Marks Entry'!AB103="ML"),"RE",IF('Marks Entry'!AA103="","",ROUNDUP(('Marks Entry'!AA103+'Marks Entry'!AB103)*30/100,0)))))</f>
        <v/>
      </c>
      <c r="AY101" s="375" t="str">
        <f t="shared" si="164"/>
        <v/>
      </c>
      <c r="AZ101" s="357">
        <f t="shared" si="165"/>
        <v>0</v>
      </c>
      <c r="BA101" s="357">
        <f t="shared" si="166"/>
        <v>0</v>
      </c>
      <c r="BB101" s="358" t="str">
        <f t="shared" si="167"/>
        <v/>
      </c>
      <c r="BC101" s="357" t="str">
        <f t="shared" si="168"/>
        <v/>
      </c>
      <c r="BD101" s="357" t="str">
        <f t="shared" si="169"/>
        <v/>
      </c>
      <c r="BE101" s="357" t="str">
        <f t="shared" si="170"/>
        <v/>
      </c>
      <c r="BF101" s="359" t="str">
        <f>IF('Marks Entry'!AC103="","",'Marks Entry'!AC103)</f>
        <v/>
      </c>
      <c r="BG101" s="352" t="str">
        <f>IF('Marks Entry'!AE103="","",'Marks Entry'!AE103)</f>
        <v/>
      </c>
      <c r="BH101" s="352" t="str">
        <f>IF('Marks Entry'!AF103="","",'Marks Entry'!AF103)</f>
        <v/>
      </c>
      <c r="BI101" s="352" t="str">
        <f>IF('Marks Entry'!AG103="","",'Marks Entry'!AG103)</f>
        <v/>
      </c>
      <c r="BJ101" s="353" t="str">
        <f t="shared" si="171"/>
        <v/>
      </c>
      <c r="BK101" s="374" t="str">
        <f t="shared" si="172"/>
        <v/>
      </c>
      <c r="BL101" s="352" t="str">
        <f>IF('Marks Entry'!AH103="","",'Marks Entry'!AH103)</f>
        <v/>
      </c>
      <c r="BM101" s="352" t="str">
        <f>IF('Marks Entry'!AI103="","",'Marks Entry'!AI103)</f>
        <v/>
      </c>
      <c r="BN101" s="352" t="str">
        <f t="shared" si="173"/>
        <v/>
      </c>
      <c r="BO101" s="374" t="str">
        <f t="shared" si="174"/>
        <v/>
      </c>
      <c r="BP101" s="371" t="str">
        <f>IF(AND($B101="NSO",$E101=""),"",IF(AND('Marks Entry'!AJ103="AB",'Marks Entry'!AK103="AB"),"AB",IF(AND('Marks Entry'!AJ103="ML",'Marks Entry'!AK103="ML"),"RE",IF('Marks Entry'!AJ103="","",ROUNDUP(('Marks Entry'!AJ103+'Marks Entry'!AK103)*30/100,0)))))</f>
        <v/>
      </c>
      <c r="BQ101" s="375" t="str">
        <f t="shared" si="175"/>
        <v/>
      </c>
      <c r="BR101" s="357">
        <f t="shared" si="176"/>
        <v>0</v>
      </c>
      <c r="BS101" s="357">
        <f t="shared" si="177"/>
        <v>0</v>
      </c>
      <c r="BT101" s="358" t="str">
        <f t="shared" si="178"/>
        <v/>
      </c>
      <c r="BU101" s="357" t="str">
        <f t="shared" si="179"/>
        <v/>
      </c>
      <c r="BV101" s="357" t="str">
        <f t="shared" si="180"/>
        <v/>
      </c>
      <c r="BW101" s="357" t="str">
        <f t="shared" si="181"/>
        <v/>
      </c>
      <c r="BX101" s="359" t="str">
        <f>IF('Marks Entry'!AL103="","",'Marks Entry'!AL103)</f>
        <v/>
      </c>
      <c r="BY101" s="352" t="str">
        <f>IF('Marks Entry'!AN103="","",'Marks Entry'!AN103)</f>
        <v/>
      </c>
      <c r="BZ101" s="352" t="str">
        <f>IF('Marks Entry'!AO103="","",'Marks Entry'!AO103)</f>
        <v/>
      </c>
      <c r="CA101" s="352" t="str">
        <f>IF('Marks Entry'!AP103="","",'Marks Entry'!AP103)</f>
        <v/>
      </c>
      <c r="CB101" s="353" t="str">
        <f t="shared" si="182"/>
        <v/>
      </c>
      <c r="CC101" s="374" t="str">
        <f t="shared" si="183"/>
        <v/>
      </c>
      <c r="CD101" s="352" t="str">
        <f>IF('Marks Entry'!AQ103="","",'Marks Entry'!AQ103)</f>
        <v/>
      </c>
      <c r="CE101" s="352" t="str">
        <f>IF('Marks Entry'!AR103="","",'Marks Entry'!AR103)</f>
        <v/>
      </c>
      <c r="CF101" s="352" t="str">
        <f t="shared" si="184"/>
        <v/>
      </c>
      <c r="CG101" s="374" t="str">
        <f t="shared" si="185"/>
        <v/>
      </c>
      <c r="CH101" s="371" t="str">
        <f>IF(AND($B101="NSO",$E101=""),"",IF(AND('Marks Entry'!AS103="AB",'Marks Entry'!AT103="AB"),"AB",IF(AND('Marks Entry'!AS103="ML",'Marks Entry'!AT103="ML"),"RE",IF('Marks Entry'!AS103="","",ROUNDUP(('Marks Entry'!AS103+'Marks Entry'!AT103)*30/100,0)))))</f>
        <v/>
      </c>
      <c r="CI101" s="375" t="str">
        <f t="shared" si="186"/>
        <v/>
      </c>
      <c r="CJ101" s="357">
        <f t="shared" si="187"/>
        <v>0</v>
      </c>
      <c r="CK101" s="357">
        <f t="shared" si="188"/>
        <v>0</v>
      </c>
      <c r="CL101" s="358" t="str">
        <f t="shared" si="189"/>
        <v/>
      </c>
      <c r="CM101" s="357" t="str">
        <f t="shared" si="190"/>
        <v/>
      </c>
      <c r="CN101" s="357" t="str">
        <f t="shared" si="191"/>
        <v/>
      </c>
      <c r="CO101" s="357" t="str">
        <f t="shared" si="192"/>
        <v/>
      </c>
      <c r="CP101" s="359" t="str">
        <f>IF('Marks Entry'!AU103="","",'Marks Entry'!AU103)</f>
        <v/>
      </c>
      <c r="CQ101" s="352" t="str">
        <f>IF('Marks Entry'!AW103="","",'Marks Entry'!AW103)</f>
        <v/>
      </c>
      <c r="CR101" s="352" t="str">
        <f>IF('Marks Entry'!AX103="","",'Marks Entry'!AX103)</f>
        <v/>
      </c>
      <c r="CS101" s="352" t="str">
        <f>IF('Marks Entry'!AY103="","",'Marks Entry'!AY103)</f>
        <v/>
      </c>
      <c r="CT101" s="353" t="str">
        <f t="shared" si="193"/>
        <v/>
      </c>
      <c r="CU101" s="374" t="str">
        <f t="shared" si="194"/>
        <v/>
      </c>
      <c r="CV101" s="352" t="str">
        <f>IF('Marks Entry'!AZ103="","",'Marks Entry'!AZ103)</f>
        <v/>
      </c>
      <c r="CW101" s="352" t="str">
        <f>IF('Marks Entry'!BA103="","",'Marks Entry'!BA103)</f>
        <v/>
      </c>
      <c r="CX101" s="352" t="str">
        <f t="shared" si="195"/>
        <v/>
      </c>
      <c r="CY101" s="374" t="str">
        <f t="shared" si="196"/>
        <v/>
      </c>
      <c r="CZ101" s="371" t="str">
        <f>IF(AND($B101="NSO",$E101=""),"",IF(AND('Marks Entry'!BB103="AB",'Marks Entry'!BC103="AB"),"AB",IF(AND('Marks Entry'!BB103="ML",'Marks Entry'!BC103="ML"),"RE",IF('Marks Entry'!BB103="","",ROUNDUP(('Marks Entry'!BB103+'Marks Entry'!BC103)*30/100,0)))))</f>
        <v/>
      </c>
      <c r="DA101" s="375" t="str">
        <f t="shared" si="197"/>
        <v/>
      </c>
      <c r="DB101" s="357">
        <f t="shared" si="198"/>
        <v>0</v>
      </c>
      <c r="DC101" s="357">
        <f t="shared" si="199"/>
        <v>0</v>
      </c>
      <c r="DD101" s="358" t="str">
        <f t="shared" si="200"/>
        <v/>
      </c>
      <c r="DE101" s="357" t="str">
        <f t="shared" si="201"/>
        <v/>
      </c>
      <c r="DF101" s="357" t="str">
        <f t="shared" si="202"/>
        <v/>
      </c>
      <c r="DG101" s="357" t="str">
        <f t="shared" si="203"/>
        <v/>
      </c>
      <c r="DH101" s="357">
        <f t="shared" si="204"/>
        <v>0</v>
      </c>
      <c r="DI101" s="376" t="str">
        <f t="shared" si="205"/>
        <v/>
      </c>
      <c r="DJ101" s="376" t="str">
        <f t="shared" si="206"/>
        <v/>
      </c>
      <c r="DK101" s="376" t="str">
        <f t="shared" si="207"/>
        <v/>
      </c>
      <c r="DL101" s="376" t="str">
        <f t="shared" si="208"/>
        <v/>
      </c>
      <c r="DM101" s="376" t="str">
        <f t="shared" si="209"/>
        <v/>
      </c>
      <c r="DN101" s="376" t="str">
        <f t="shared" si="210"/>
        <v/>
      </c>
      <c r="DO101" s="361">
        <f t="shared" si="211"/>
        <v>0</v>
      </c>
      <c r="DP101" s="361">
        <f t="shared" si="212"/>
        <v>0</v>
      </c>
      <c r="DQ101" s="361">
        <f t="shared" si="213"/>
        <v>0</v>
      </c>
      <c r="DR101" s="361">
        <f t="shared" si="214"/>
        <v>0</v>
      </c>
      <c r="DS101" s="361">
        <f t="shared" si="215"/>
        <v>0</v>
      </c>
      <c r="DT101" s="377" t="str">
        <f t="shared" si="216"/>
        <v/>
      </c>
      <c r="DU101" s="480" t="str">
        <f>IF('Marks Entry'!BD103="","",'Marks Entry'!BD103)</f>
        <v/>
      </c>
      <c r="DV101" s="480" t="str">
        <f>IF('Marks Entry'!BE103="","",'Marks Entry'!BE103)</f>
        <v/>
      </c>
      <c r="DW101" s="480" t="str">
        <f>IF('Marks Entry'!BF103="","",'Marks Entry'!BF103)</f>
        <v/>
      </c>
      <c r="DX101" s="378" t="str">
        <f t="shared" si="217"/>
        <v/>
      </c>
      <c r="DY101" s="352" t="str">
        <f t="shared" si="218"/>
        <v/>
      </c>
      <c r="DZ101" s="379" t="str">
        <f t="shared" si="219"/>
        <v/>
      </c>
      <c r="EA101" s="352" t="str">
        <f t="shared" si="220"/>
        <v/>
      </c>
      <c r="EB101" s="379" t="str">
        <f t="shared" si="221"/>
        <v/>
      </c>
      <c r="EC101" s="352" t="str">
        <f t="shared" si="222"/>
        <v/>
      </c>
      <c r="ED101" s="352" t="str">
        <f t="shared" si="223"/>
        <v/>
      </c>
      <c r="EE101" s="352" t="str">
        <f t="shared" si="224"/>
        <v/>
      </c>
      <c r="EF101" s="380" t="str">
        <f t="shared" si="225"/>
        <v/>
      </c>
      <c r="EG101" s="379" t="str">
        <f t="shared" si="226"/>
        <v/>
      </c>
      <c r="EH101" s="352" t="str">
        <f t="shared" si="227"/>
        <v/>
      </c>
      <c r="EI101" s="352" t="str">
        <f t="shared" si="228"/>
        <v/>
      </c>
      <c r="EJ101" s="352" t="str">
        <f t="shared" si="229"/>
        <v/>
      </c>
      <c r="EK101" s="352" t="str">
        <f t="shared" si="230"/>
        <v/>
      </c>
      <c r="EL101" s="379" t="str">
        <f t="shared" si="231"/>
        <v/>
      </c>
      <c r="EM101" s="352" t="str">
        <f t="shared" si="232"/>
        <v/>
      </c>
      <c r="EN101" s="352" t="str">
        <f t="shared" si="233"/>
        <v/>
      </c>
      <c r="EO101" s="352" t="str">
        <f t="shared" si="234"/>
        <v/>
      </c>
      <c r="EP101" s="352" t="str">
        <f t="shared" si="235"/>
        <v/>
      </c>
      <c r="EQ101" s="379" t="str">
        <f t="shared" si="236"/>
        <v/>
      </c>
      <c r="ER101" s="352" t="str">
        <f t="shared" si="237"/>
        <v/>
      </c>
      <c r="ES101" s="352" t="str">
        <f t="shared" si="238"/>
        <v/>
      </c>
      <c r="ET101" s="352" t="str">
        <f t="shared" si="239"/>
        <v/>
      </c>
      <c r="EU101" s="352" t="str">
        <f t="shared" si="240"/>
        <v/>
      </c>
      <c r="EV101" s="379" t="str">
        <f t="shared" si="241"/>
        <v/>
      </c>
      <c r="EW101" s="379" t="str">
        <f t="shared" si="242"/>
        <v/>
      </c>
      <c r="EX101" s="381" t="str">
        <f>IF('Student DATA Entry'!I98="","",'Student DATA Entry'!I98)</f>
        <v/>
      </c>
      <c r="EY101" s="382" t="str">
        <f>IF('Student DATA Entry'!J98="","",'Student DATA Entry'!J98)</f>
        <v/>
      </c>
      <c r="EZ101" s="368" t="str">
        <f t="shared" si="243"/>
        <v xml:space="preserve">      </v>
      </c>
      <c r="FA101" s="368" t="str">
        <f t="shared" si="244"/>
        <v xml:space="preserve">      </v>
      </c>
      <c r="FB101" s="368" t="str">
        <f t="shared" si="245"/>
        <v xml:space="preserve">      </v>
      </c>
      <c r="FC101" s="368" t="str">
        <f t="shared" si="246"/>
        <v xml:space="preserve">              </v>
      </c>
      <c r="FD101" s="368" t="str">
        <f t="shared" si="247"/>
        <v xml:space="preserve"> </v>
      </c>
      <c r="FE101" s="479" t="str">
        <f t="shared" si="248"/>
        <v/>
      </c>
      <c r="FF101" s="384" t="str">
        <f t="shared" si="249"/>
        <v/>
      </c>
      <c r="FG101" s="481" t="str">
        <f t="shared" si="250"/>
        <v/>
      </c>
      <c r="FH101" s="386" t="str">
        <f t="shared" si="251"/>
        <v/>
      </c>
      <c r="FI101" s="364" t="str">
        <f t="shared" si="252"/>
        <v/>
      </c>
    </row>
    <row r="102" spans="1:166" s="140" customFormat="1" ht="15.6" customHeight="1">
      <c r="A102" s="369">
        <v>97</v>
      </c>
      <c r="B102" s="370" t="str">
        <f>IF('Marks Entry'!B104="","",VALUE('Marks Entry'!B104))</f>
        <v/>
      </c>
      <c r="C102" s="371" t="str">
        <f>IF('Marks Entry'!C104="","",'Marks Entry'!C104)</f>
        <v/>
      </c>
      <c r="D102" s="372" t="str">
        <f>IF('Marks Entry'!D104="","",'Marks Entry'!D104)</f>
        <v/>
      </c>
      <c r="E102" s="373" t="str">
        <f>IF('Marks Entry'!E104="","",'Marks Entry'!E104)</f>
        <v/>
      </c>
      <c r="F102" s="373" t="str">
        <f>IF('Marks Entry'!F104="","",'Marks Entry'!F104)</f>
        <v/>
      </c>
      <c r="G102" s="373" t="str">
        <f>IF('Marks Entry'!G104="","",'Marks Entry'!G104)</f>
        <v/>
      </c>
      <c r="H102" s="352" t="str">
        <f>IF('Marks Entry'!H104="","",'Marks Entry'!H104)</f>
        <v/>
      </c>
      <c r="I102" s="352" t="str">
        <f>IF('Marks Entry'!I104="","",'Marks Entry'!I104)</f>
        <v/>
      </c>
      <c r="J102" s="352" t="str">
        <f>IF('Marks Entry'!J104="","",'Marks Entry'!J104)</f>
        <v/>
      </c>
      <c r="K102" s="352" t="str">
        <f>IF('Marks Entry'!K104="","",'Marks Entry'!K104)</f>
        <v/>
      </c>
      <c r="L102" s="352" t="str">
        <f>IF('Marks Entry'!L104="","",'Marks Entry'!L104)</f>
        <v/>
      </c>
      <c r="M102" s="353" t="str">
        <f t="shared" si="140"/>
        <v/>
      </c>
      <c r="N102" s="374" t="str">
        <f t="shared" si="141"/>
        <v/>
      </c>
      <c r="O102" s="352" t="str">
        <f>IF('Marks Entry'!M104="","",'Marks Entry'!M104)</f>
        <v/>
      </c>
      <c r="P102" s="374" t="str">
        <f t="shared" si="142"/>
        <v/>
      </c>
      <c r="Q102" s="371" t="str">
        <f>IF(AND($B102="NSO",$E102="",O102=""),"",IF(AND('Marks Entry'!N104="AB"),"AB",IF(AND('Marks Entry'!N104="ML"),"RE",IF('Marks Entry'!N104="","",ROUNDUP('Marks Entry'!N104*30/100,0)))))</f>
        <v/>
      </c>
      <c r="R102" s="375" t="str">
        <f t="shared" si="143"/>
        <v/>
      </c>
      <c r="S102" s="357">
        <f t="shared" si="144"/>
        <v>0</v>
      </c>
      <c r="T102" s="357">
        <f t="shared" si="145"/>
        <v>0</v>
      </c>
      <c r="U102" s="358" t="str">
        <f t="shared" si="146"/>
        <v/>
      </c>
      <c r="V102" s="357" t="str">
        <f t="shared" si="147"/>
        <v/>
      </c>
      <c r="W102" s="357" t="str">
        <f t="shared" si="148"/>
        <v/>
      </c>
      <c r="X102" s="357" t="str">
        <f t="shared" si="149"/>
        <v/>
      </c>
      <c r="Y102" s="352" t="str">
        <f>IF('Marks Entry'!O104="","",'Marks Entry'!O104)</f>
        <v/>
      </c>
      <c r="Z102" s="352" t="str">
        <f>IF('Marks Entry'!P104="","",'Marks Entry'!P104)</f>
        <v/>
      </c>
      <c r="AA102" s="352" t="str">
        <f>IF('Marks Entry'!Q104="","",'Marks Entry'!Q104)</f>
        <v/>
      </c>
      <c r="AB102" s="353" t="str">
        <f t="shared" si="150"/>
        <v/>
      </c>
      <c r="AC102" s="374" t="str">
        <f t="shared" si="151"/>
        <v/>
      </c>
      <c r="AD102" s="352" t="str">
        <f>IF('Marks Entry'!R104="","",'Marks Entry'!R104)</f>
        <v/>
      </c>
      <c r="AE102" s="374" t="str">
        <f t="shared" si="152"/>
        <v/>
      </c>
      <c r="AF102" s="371" t="str">
        <f>IF(AND($B102="NSO",$E102=""),"",IF(AND('Marks Entry'!S104="AB"),"AB",IF(AND('Marks Entry'!S104="ML"),"RE",IF('Marks Entry'!S104="","",ROUNDUP('Marks Entry'!S104*30/100,0)))))</f>
        <v/>
      </c>
      <c r="AG102" s="375" t="str">
        <f t="shared" si="153"/>
        <v/>
      </c>
      <c r="AH102" s="357">
        <f t="shared" si="154"/>
        <v>0</v>
      </c>
      <c r="AI102" s="357">
        <f t="shared" si="155"/>
        <v>0</v>
      </c>
      <c r="AJ102" s="358" t="str">
        <f t="shared" si="156"/>
        <v/>
      </c>
      <c r="AK102" s="357" t="str">
        <f t="shared" si="157"/>
        <v/>
      </c>
      <c r="AL102" s="357" t="str">
        <f t="shared" si="158"/>
        <v/>
      </c>
      <c r="AM102" s="357" t="str">
        <f t="shared" si="159"/>
        <v/>
      </c>
      <c r="AN102" s="359" t="str">
        <f>IF('Marks Entry'!T104="","",'Marks Entry'!T104)</f>
        <v/>
      </c>
      <c r="AO102" s="352" t="str">
        <f>IF('Marks Entry'!V104="","",'Marks Entry'!V104)</f>
        <v/>
      </c>
      <c r="AP102" s="352" t="str">
        <f>IF('Marks Entry'!W104="","",'Marks Entry'!W104)</f>
        <v/>
      </c>
      <c r="AQ102" s="352" t="str">
        <f>IF('Marks Entry'!X104="","",'Marks Entry'!X104)</f>
        <v/>
      </c>
      <c r="AR102" s="353" t="str">
        <f t="shared" si="160"/>
        <v/>
      </c>
      <c r="AS102" s="374" t="str">
        <f t="shared" si="161"/>
        <v/>
      </c>
      <c r="AT102" s="352" t="str">
        <f>IF('Marks Entry'!Y104="","",'Marks Entry'!Y104)</f>
        <v/>
      </c>
      <c r="AU102" s="352" t="str">
        <f>IF('Marks Entry'!Z104="","",'Marks Entry'!Z104)</f>
        <v/>
      </c>
      <c r="AV102" s="352" t="str">
        <f t="shared" si="162"/>
        <v/>
      </c>
      <c r="AW102" s="374" t="str">
        <f t="shared" si="163"/>
        <v/>
      </c>
      <c r="AX102" s="371" t="str">
        <f>IF(AND($B102="NSO",$E102=""),"",IF(AND('Marks Entry'!AA104="AB",'Marks Entry'!AB104="AB"),"AB",IF(AND('Marks Entry'!AA104="ML",'Marks Entry'!AB104="ML"),"RE",IF('Marks Entry'!AA104="","",ROUNDUP(('Marks Entry'!AA104+'Marks Entry'!AB104)*30/100,0)))))</f>
        <v/>
      </c>
      <c r="AY102" s="375" t="str">
        <f t="shared" si="164"/>
        <v/>
      </c>
      <c r="AZ102" s="357">
        <f t="shared" si="165"/>
        <v>0</v>
      </c>
      <c r="BA102" s="357">
        <f t="shared" si="166"/>
        <v>0</v>
      </c>
      <c r="BB102" s="358" t="str">
        <f t="shared" si="167"/>
        <v/>
      </c>
      <c r="BC102" s="357" t="str">
        <f t="shared" si="168"/>
        <v/>
      </c>
      <c r="BD102" s="357" t="str">
        <f t="shared" si="169"/>
        <v/>
      </c>
      <c r="BE102" s="357" t="str">
        <f t="shared" si="170"/>
        <v/>
      </c>
      <c r="BF102" s="359" t="str">
        <f>IF('Marks Entry'!AC104="","",'Marks Entry'!AC104)</f>
        <v/>
      </c>
      <c r="BG102" s="352" t="str">
        <f>IF('Marks Entry'!AE104="","",'Marks Entry'!AE104)</f>
        <v/>
      </c>
      <c r="BH102" s="352" t="str">
        <f>IF('Marks Entry'!AF104="","",'Marks Entry'!AF104)</f>
        <v/>
      </c>
      <c r="BI102" s="352" t="str">
        <f>IF('Marks Entry'!AG104="","",'Marks Entry'!AG104)</f>
        <v/>
      </c>
      <c r="BJ102" s="353" t="str">
        <f t="shared" si="171"/>
        <v/>
      </c>
      <c r="BK102" s="374" t="str">
        <f t="shared" si="172"/>
        <v/>
      </c>
      <c r="BL102" s="352" t="str">
        <f>IF('Marks Entry'!AH104="","",'Marks Entry'!AH104)</f>
        <v/>
      </c>
      <c r="BM102" s="352" t="str">
        <f>IF('Marks Entry'!AI104="","",'Marks Entry'!AI104)</f>
        <v/>
      </c>
      <c r="BN102" s="352" t="str">
        <f t="shared" si="173"/>
        <v/>
      </c>
      <c r="BO102" s="374" t="str">
        <f t="shared" si="174"/>
        <v/>
      </c>
      <c r="BP102" s="371" t="str">
        <f>IF(AND($B102="NSO",$E102=""),"",IF(AND('Marks Entry'!AJ104="AB",'Marks Entry'!AK104="AB"),"AB",IF(AND('Marks Entry'!AJ104="ML",'Marks Entry'!AK104="ML"),"RE",IF('Marks Entry'!AJ104="","",ROUNDUP(('Marks Entry'!AJ104+'Marks Entry'!AK104)*30/100,0)))))</f>
        <v/>
      </c>
      <c r="BQ102" s="375" t="str">
        <f t="shared" si="175"/>
        <v/>
      </c>
      <c r="BR102" s="357">
        <f t="shared" si="176"/>
        <v>0</v>
      </c>
      <c r="BS102" s="357">
        <f t="shared" si="177"/>
        <v>0</v>
      </c>
      <c r="BT102" s="358" t="str">
        <f t="shared" si="178"/>
        <v/>
      </c>
      <c r="BU102" s="357" t="str">
        <f t="shared" si="179"/>
        <v/>
      </c>
      <c r="BV102" s="357" t="str">
        <f t="shared" si="180"/>
        <v/>
      </c>
      <c r="BW102" s="357" t="str">
        <f t="shared" si="181"/>
        <v/>
      </c>
      <c r="BX102" s="359" t="str">
        <f>IF('Marks Entry'!AL104="","",'Marks Entry'!AL104)</f>
        <v/>
      </c>
      <c r="BY102" s="352" t="str">
        <f>IF('Marks Entry'!AN104="","",'Marks Entry'!AN104)</f>
        <v/>
      </c>
      <c r="BZ102" s="352" t="str">
        <f>IF('Marks Entry'!AO104="","",'Marks Entry'!AO104)</f>
        <v/>
      </c>
      <c r="CA102" s="352" t="str">
        <f>IF('Marks Entry'!AP104="","",'Marks Entry'!AP104)</f>
        <v/>
      </c>
      <c r="CB102" s="353" t="str">
        <f t="shared" si="182"/>
        <v/>
      </c>
      <c r="CC102" s="374" t="str">
        <f t="shared" si="183"/>
        <v/>
      </c>
      <c r="CD102" s="352" t="str">
        <f>IF('Marks Entry'!AQ104="","",'Marks Entry'!AQ104)</f>
        <v/>
      </c>
      <c r="CE102" s="352" t="str">
        <f>IF('Marks Entry'!AR104="","",'Marks Entry'!AR104)</f>
        <v/>
      </c>
      <c r="CF102" s="352" t="str">
        <f t="shared" si="184"/>
        <v/>
      </c>
      <c r="CG102" s="374" t="str">
        <f t="shared" si="185"/>
        <v/>
      </c>
      <c r="CH102" s="371" t="str">
        <f>IF(AND($B102="NSO",$E102=""),"",IF(AND('Marks Entry'!AS104="AB",'Marks Entry'!AT104="AB"),"AB",IF(AND('Marks Entry'!AS104="ML",'Marks Entry'!AT104="ML"),"RE",IF('Marks Entry'!AS104="","",ROUNDUP(('Marks Entry'!AS104+'Marks Entry'!AT104)*30/100,0)))))</f>
        <v/>
      </c>
      <c r="CI102" s="375" t="str">
        <f t="shared" si="186"/>
        <v/>
      </c>
      <c r="CJ102" s="357">
        <f t="shared" si="187"/>
        <v>0</v>
      </c>
      <c r="CK102" s="357">
        <f t="shared" si="188"/>
        <v>0</v>
      </c>
      <c r="CL102" s="358" t="str">
        <f t="shared" si="189"/>
        <v/>
      </c>
      <c r="CM102" s="357" t="str">
        <f t="shared" si="190"/>
        <v/>
      </c>
      <c r="CN102" s="357" t="str">
        <f t="shared" si="191"/>
        <v/>
      </c>
      <c r="CO102" s="357" t="str">
        <f t="shared" si="192"/>
        <v/>
      </c>
      <c r="CP102" s="359" t="str">
        <f>IF('Marks Entry'!AU104="","",'Marks Entry'!AU104)</f>
        <v/>
      </c>
      <c r="CQ102" s="352" t="str">
        <f>IF('Marks Entry'!AW104="","",'Marks Entry'!AW104)</f>
        <v/>
      </c>
      <c r="CR102" s="352" t="str">
        <f>IF('Marks Entry'!AX104="","",'Marks Entry'!AX104)</f>
        <v/>
      </c>
      <c r="CS102" s="352" t="str">
        <f>IF('Marks Entry'!AY104="","",'Marks Entry'!AY104)</f>
        <v/>
      </c>
      <c r="CT102" s="353" t="str">
        <f t="shared" si="193"/>
        <v/>
      </c>
      <c r="CU102" s="374" t="str">
        <f t="shared" si="194"/>
        <v/>
      </c>
      <c r="CV102" s="352" t="str">
        <f>IF('Marks Entry'!AZ104="","",'Marks Entry'!AZ104)</f>
        <v/>
      </c>
      <c r="CW102" s="352" t="str">
        <f>IF('Marks Entry'!BA104="","",'Marks Entry'!BA104)</f>
        <v/>
      </c>
      <c r="CX102" s="352" t="str">
        <f t="shared" si="195"/>
        <v/>
      </c>
      <c r="CY102" s="374" t="str">
        <f t="shared" si="196"/>
        <v/>
      </c>
      <c r="CZ102" s="371" t="str">
        <f>IF(AND($B102="NSO",$E102=""),"",IF(AND('Marks Entry'!BB104="AB",'Marks Entry'!BC104="AB"),"AB",IF(AND('Marks Entry'!BB104="ML",'Marks Entry'!BC104="ML"),"RE",IF('Marks Entry'!BB104="","",ROUNDUP(('Marks Entry'!BB104+'Marks Entry'!BC104)*30/100,0)))))</f>
        <v/>
      </c>
      <c r="DA102" s="375" t="str">
        <f t="shared" si="197"/>
        <v/>
      </c>
      <c r="DB102" s="357">
        <f t="shared" si="198"/>
        <v>0</v>
      </c>
      <c r="DC102" s="357">
        <f t="shared" si="199"/>
        <v>0</v>
      </c>
      <c r="DD102" s="358" t="str">
        <f t="shared" si="200"/>
        <v/>
      </c>
      <c r="DE102" s="357" t="str">
        <f t="shared" si="201"/>
        <v/>
      </c>
      <c r="DF102" s="357" t="str">
        <f t="shared" si="202"/>
        <v/>
      </c>
      <c r="DG102" s="357" t="str">
        <f t="shared" si="203"/>
        <v/>
      </c>
      <c r="DH102" s="357">
        <f t="shared" si="204"/>
        <v>0</v>
      </c>
      <c r="DI102" s="376" t="str">
        <f t="shared" si="205"/>
        <v/>
      </c>
      <c r="DJ102" s="376" t="str">
        <f t="shared" si="206"/>
        <v/>
      </c>
      <c r="DK102" s="376" t="str">
        <f t="shared" si="207"/>
        <v/>
      </c>
      <c r="DL102" s="376" t="str">
        <f t="shared" si="208"/>
        <v/>
      </c>
      <c r="DM102" s="376" t="str">
        <f t="shared" si="209"/>
        <v/>
      </c>
      <c r="DN102" s="376" t="str">
        <f t="shared" si="210"/>
        <v/>
      </c>
      <c r="DO102" s="361">
        <f t="shared" si="211"/>
        <v>0</v>
      </c>
      <c r="DP102" s="361">
        <f t="shared" si="212"/>
        <v>0</v>
      </c>
      <c r="DQ102" s="361">
        <f t="shared" si="213"/>
        <v>0</v>
      </c>
      <c r="DR102" s="361">
        <f t="shared" si="214"/>
        <v>0</v>
      </c>
      <c r="DS102" s="361">
        <f t="shared" si="215"/>
        <v>0</v>
      </c>
      <c r="DT102" s="377" t="str">
        <f t="shared" si="216"/>
        <v/>
      </c>
      <c r="DU102" s="480" t="str">
        <f>IF('Marks Entry'!BD104="","",'Marks Entry'!BD104)</f>
        <v/>
      </c>
      <c r="DV102" s="480" t="str">
        <f>IF('Marks Entry'!BE104="","",'Marks Entry'!BE104)</f>
        <v/>
      </c>
      <c r="DW102" s="480" t="str">
        <f>IF('Marks Entry'!BF104="","",'Marks Entry'!BF104)</f>
        <v/>
      </c>
      <c r="DX102" s="378" t="str">
        <f t="shared" si="217"/>
        <v/>
      </c>
      <c r="DY102" s="352" t="str">
        <f t="shared" si="218"/>
        <v/>
      </c>
      <c r="DZ102" s="379" t="str">
        <f t="shared" si="219"/>
        <v/>
      </c>
      <c r="EA102" s="352" t="str">
        <f t="shared" si="220"/>
        <v/>
      </c>
      <c r="EB102" s="379" t="str">
        <f t="shared" si="221"/>
        <v/>
      </c>
      <c r="EC102" s="352" t="str">
        <f t="shared" si="222"/>
        <v/>
      </c>
      <c r="ED102" s="352" t="str">
        <f t="shared" si="223"/>
        <v/>
      </c>
      <c r="EE102" s="352" t="str">
        <f t="shared" si="224"/>
        <v/>
      </c>
      <c r="EF102" s="380" t="str">
        <f t="shared" si="225"/>
        <v/>
      </c>
      <c r="EG102" s="379" t="str">
        <f t="shared" si="226"/>
        <v/>
      </c>
      <c r="EH102" s="352" t="str">
        <f t="shared" si="227"/>
        <v/>
      </c>
      <c r="EI102" s="352" t="str">
        <f t="shared" si="228"/>
        <v/>
      </c>
      <c r="EJ102" s="352" t="str">
        <f t="shared" si="229"/>
        <v/>
      </c>
      <c r="EK102" s="352" t="str">
        <f t="shared" si="230"/>
        <v/>
      </c>
      <c r="EL102" s="379" t="str">
        <f t="shared" si="231"/>
        <v/>
      </c>
      <c r="EM102" s="352" t="str">
        <f t="shared" si="232"/>
        <v/>
      </c>
      <c r="EN102" s="352" t="str">
        <f t="shared" si="233"/>
        <v/>
      </c>
      <c r="EO102" s="352" t="str">
        <f t="shared" si="234"/>
        <v/>
      </c>
      <c r="EP102" s="352" t="str">
        <f t="shared" si="235"/>
        <v/>
      </c>
      <c r="EQ102" s="379" t="str">
        <f t="shared" si="236"/>
        <v/>
      </c>
      <c r="ER102" s="352" t="str">
        <f t="shared" si="237"/>
        <v/>
      </c>
      <c r="ES102" s="352" t="str">
        <f t="shared" si="238"/>
        <v/>
      </c>
      <c r="ET102" s="352" t="str">
        <f t="shared" si="239"/>
        <v/>
      </c>
      <c r="EU102" s="352" t="str">
        <f t="shared" si="240"/>
        <v/>
      </c>
      <c r="EV102" s="379" t="str">
        <f t="shared" si="241"/>
        <v/>
      </c>
      <c r="EW102" s="379" t="str">
        <f t="shared" si="242"/>
        <v/>
      </c>
      <c r="EX102" s="381" t="str">
        <f>IF('Student DATA Entry'!I99="","",'Student DATA Entry'!I99)</f>
        <v/>
      </c>
      <c r="EY102" s="382" t="str">
        <f>IF('Student DATA Entry'!J99="","",'Student DATA Entry'!J99)</f>
        <v/>
      </c>
      <c r="EZ102" s="368" t="str">
        <f t="shared" si="243"/>
        <v xml:space="preserve">      </v>
      </c>
      <c r="FA102" s="368" t="str">
        <f t="shared" si="244"/>
        <v xml:space="preserve">      </v>
      </c>
      <c r="FB102" s="368" t="str">
        <f t="shared" si="245"/>
        <v xml:space="preserve">      </v>
      </c>
      <c r="FC102" s="368" t="str">
        <f t="shared" si="246"/>
        <v xml:space="preserve">              </v>
      </c>
      <c r="FD102" s="368" t="str">
        <f t="shared" si="247"/>
        <v xml:space="preserve"> </v>
      </c>
      <c r="FE102" s="479" t="str">
        <f t="shared" si="248"/>
        <v/>
      </c>
      <c r="FF102" s="384" t="str">
        <f t="shared" si="249"/>
        <v/>
      </c>
      <c r="FG102" s="481" t="str">
        <f t="shared" si="250"/>
        <v/>
      </c>
      <c r="FH102" s="386" t="str">
        <f t="shared" si="251"/>
        <v/>
      </c>
      <c r="FI102" s="364" t="str">
        <f t="shared" si="252"/>
        <v/>
      </c>
    </row>
    <row r="103" spans="1:166" s="140" customFormat="1" ht="15.6" customHeight="1">
      <c r="A103" s="369">
        <v>98</v>
      </c>
      <c r="B103" s="370" t="str">
        <f>IF('Marks Entry'!B105="","",VALUE('Marks Entry'!B105))</f>
        <v/>
      </c>
      <c r="C103" s="371" t="str">
        <f>IF('Marks Entry'!C105="","",'Marks Entry'!C105)</f>
        <v/>
      </c>
      <c r="D103" s="372" t="str">
        <f>IF('Marks Entry'!D105="","",'Marks Entry'!D105)</f>
        <v/>
      </c>
      <c r="E103" s="373" t="str">
        <f>IF('Marks Entry'!E105="","",'Marks Entry'!E105)</f>
        <v/>
      </c>
      <c r="F103" s="373" t="str">
        <f>IF('Marks Entry'!F105="","",'Marks Entry'!F105)</f>
        <v/>
      </c>
      <c r="G103" s="373" t="str">
        <f>IF('Marks Entry'!G105="","",'Marks Entry'!G105)</f>
        <v/>
      </c>
      <c r="H103" s="352" t="str">
        <f>IF('Marks Entry'!H105="","",'Marks Entry'!H105)</f>
        <v/>
      </c>
      <c r="I103" s="352" t="str">
        <f>IF('Marks Entry'!I105="","",'Marks Entry'!I105)</f>
        <v/>
      </c>
      <c r="J103" s="352" t="str">
        <f>IF('Marks Entry'!J105="","",'Marks Entry'!J105)</f>
        <v/>
      </c>
      <c r="K103" s="352" t="str">
        <f>IF('Marks Entry'!K105="","",'Marks Entry'!K105)</f>
        <v/>
      </c>
      <c r="L103" s="352" t="str">
        <f>IF('Marks Entry'!L105="","",'Marks Entry'!L105)</f>
        <v/>
      </c>
      <c r="M103" s="353" t="str">
        <f t="shared" si="140"/>
        <v/>
      </c>
      <c r="N103" s="374" t="str">
        <f t="shared" si="141"/>
        <v/>
      </c>
      <c r="O103" s="352" t="str">
        <f>IF('Marks Entry'!M105="","",'Marks Entry'!M105)</f>
        <v/>
      </c>
      <c r="P103" s="374" t="str">
        <f t="shared" si="142"/>
        <v/>
      </c>
      <c r="Q103" s="371" t="str">
        <f>IF(AND($B103="NSO",$E103="",O103=""),"",IF(AND('Marks Entry'!N105="AB"),"AB",IF(AND('Marks Entry'!N105="ML"),"RE",IF('Marks Entry'!N105="","",ROUNDUP('Marks Entry'!N105*30/100,0)))))</f>
        <v/>
      </c>
      <c r="R103" s="375" t="str">
        <f t="shared" si="143"/>
        <v/>
      </c>
      <c r="S103" s="357">
        <f t="shared" si="144"/>
        <v>0</v>
      </c>
      <c r="T103" s="357">
        <f t="shared" si="145"/>
        <v>0</v>
      </c>
      <c r="U103" s="358" t="str">
        <f t="shared" si="146"/>
        <v/>
      </c>
      <c r="V103" s="357" t="str">
        <f t="shared" si="147"/>
        <v/>
      </c>
      <c r="W103" s="357" t="str">
        <f t="shared" si="148"/>
        <v/>
      </c>
      <c r="X103" s="357" t="str">
        <f t="shared" si="149"/>
        <v/>
      </c>
      <c r="Y103" s="352" t="str">
        <f>IF('Marks Entry'!O105="","",'Marks Entry'!O105)</f>
        <v/>
      </c>
      <c r="Z103" s="352" t="str">
        <f>IF('Marks Entry'!P105="","",'Marks Entry'!P105)</f>
        <v/>
      </c>
      <c r="AA103" s="352" t="str">
        <f>IF('Marks Entry'!Q105="","",'Marks Entry'!Q105)</f>
        <v/>
      </c>
      <c r="AB103" s="353" t="str">
        <f t="shared" si="150"/>
        <v/>
      </c>
      <c r="AC103" s="374" t="str">
        <f t="shared" si="151"/>
        <v/>
      </c>
      <c r="AD103" s="352" t="str">
        <f>IF('Marks Entry'!R105="","",'Marks Entry'!R105)</f>
        <v/>
      </c>
      <c r="AE103" s="374" t="str">
        <f t="shared" si="152"/>
        <v/>
      </c>
      <c r="AF103" s="371" t="str">
        <f>IF(AND($B103="NSO",$E103=""),"",IF(AND('Marks Entry'!S105="AB"),"AB",IF(AND('Marks Entry'!S105="ML"),"RE",IF('Marks Entry'!S105="","",ROUNDUP('Marks Entry'!S105*30/100,0)))))</f>
        <v/>
      </c>
      <c r="AG103" s="375" t="str">
        <f t="shared" si="153"/>
        <v/>
      </c>
      <c r="AH103" s="357">
        <f t="shared" si="154"/>
        <v>0</v>
      </c>
      <c r="AI103" s="357">
        <f t="shared" si="155"/>
        <v>0</v>
      </c>
      <c r="AJ103" s="358" t="str">
        <f t="shared" si="156"/>
        <v/>
      </c>
      <c r="AK103" s="357" t="str">
        <f t="shared" si="157"/>
        <v/>
      </c>
      <c r="AL103" s="357" t="str">
        <f t="shared" si="158"/>
        <v/>
      </c>
      <c r="AM103" s="357" t="str">
        <f t="shared" si="159"/>
        <v/>
      </c>
      <c r="AN103" s="359" t="str">
        <f>IF('Marks Entry'!T105="","",'Marks Entry'!T105)</f>
        <v/>
      </c>
      <c r="AO103" s="352" t="str">
        <f>IF('Marks Entry'!V105="","",'Marks Entry'!V105)</f>
        <v/>
      </c>
      <c r="AP103" s="352" t="str">
        <f>IF('Marks Entry'!W105="","",'Marks Entry'!W105)</f>
        <v/>
      </c>
      <c r="AQ103" s="352" t="str">
        <f>IF('Marks Entry'!X105="","",'Marks Entry'!X105)</f>
        <v/>
      </c>
      <c r="AR103" s="353" t="str">
        <f t="shared" si="160"/>
        <v/>
      </c>
      <c r="AS103" s="374" t="str">
        <f t="shared" si="161"/>
        <v/>
      </c>
      <c r="AT103" s="352" t="str">
        <f>IF('Marks Entry'!Y105="","",'Marks Entry'!Y105)</f>
        <v/>
      </c>
      <c r="AU103" s="352" t="str">
        <f>IF('Marks Entry'!Z105="","",'Marks Entry'!Z105)</f>
        <v/>
      </c>
      <c r="AV103" s="352" t="str">
        <f t="shared" si="162"/>
        <v/>
      </c>
      <c r="AW103" s="374" t="str">
        <f t="shared" si="163"/>
        <v/>
      </c>
      <c r="AX103" s="371" t="str">
        <f>IF(AND($B103="NSO",$E103=""),"",IF(AND('Marks Entry'!AA105="AB",'Marks Entry'!AB105="AB"),"AB",IF(AND('Marks Entry'!AA105="ML",'Marks Entry'!AB105="ML"),"RE",IF('Marks Entry'!AA105="","",ROUNDUP(('Marks Entry'!AA105+'Marks Entry'!AB105)*30/100,0)))))</f>
        <v/>
      </c>
      <c r="AY103" s="375" t="str">
        <f t="shared" si="164"/>
        <v/>
      </c>
      <c r="AZ103" s="357">
        <f t="shared" si="165"/>
        <v>0</v>
      </c>
      <c r="BA103" s="357">
        <f t="shared" si="166"/>
        <v>0</v>
      </c>
      <c r="BB103" s="358" t="str">
        <f t="shared" si="167"/>
        <v/>
      </c>
      <c r="BC103" s="357" t="str">
        <f t="shared" si="168"/>
        <v/>
      </c>
      <c r="BD103" s="357" t="str">
        <f t="shared" si="169"/>
        <v/>
      </c>
      <c r="BE103" s="357" t="str">
        <f t="shared" si="170"/>
        <v/>
      </c>
      <c r="BF103" s="359" t="str">
        <f>IF('Marks Entry'!AC105="","",'Marks Entry'!AC105)</f>
        <v/>
      </c>
      <c r="BG103" s="352" t="str">
        <f>IF('Marks Entry'!AE105="","",'Marks Entry'!AE105)</f>
        <v/>
      </c>
      <c r="BH103" s="352" t="str">
        <f>IF('Marks Entry'!AF105="","",'Marks Entry'!AF105)</f>
        <v/>
      </c>
      <c r="BI103" s="352" t="str">
        <f>IF('Marks Entry'!AG105="","",'Marks Entry'!AG105)</f>
        <v/>
      </c>
      <c r="BJ103" s="353" t="str">
        <f t="shared" si="171"/>
        <v/>
      </c>
      <c r="BK103" s="374" t="str">
        <f t="shared" si="172"/>
        <v/>
      </c>
      <c r="BL103" s="352" t="str">
        <f>IF('Marks Entry'!AH105="","",'Marks Entry'!AH105)</f>
        <v/>
      </c>
      <c r="BM103" s="352" t="str">
        <f>IF('Marks Entry'!AI105="","",'Marks Entry'!AI105)</f>
        <v/>
      </c>
      <c r="BN103" s="352" t="str">
        <f t="shared" si="173"/>
        <v/>
      </c>
      <c r="BO103" s="374" t="str">
        <f t="shared" si="174"/>
        <v/>
      </c>
      <c r="BP103" s="371" t="str">
        <f>IF(AND($B103="NSO",$E103=""),"",IF(AND('Marks Entry'!AJ105="AB",'Marks Entry'!AK105="AB"),"AB",IF(AND('Marks Entry'!AJ105="ML",'Marks Entry'!AK105="ML"),"RE",IF('Marks Entry'!AJ105="","",ROUNDUP(('Marks Entry'!AJ105+'Marks Entry'!AK105)*30/100,0)))))</f>
        <v/>
      </c>
      <c r="BQ103" s="375" t="str">
        <f t="shared" si="175"/>
        <v/>
      </c>
      <c r="BR103" s="357">
        <f t="shared" si="176"/>
        <v>0</v>
      </c>
      <c r="BS103" s="357">
        <f t="shared" si="177"/>
        <v>0</v>
      </c>
      <c r="BT103" s="358" t="str">
        <f t="shared" si="178"/>
        <v/>
      </c>
      <c r="BU103" s="357" t="str">
        <f t="shared" si="179"/>
        <v/>
      </c>
      <c r="BV103" s="357" t="str">
        <f t="shared" si="180"/>
        <v/>
      </c>
      <c r="BW103" s="357" t="str">
        <f t="shared" si="181"/>
        <v/>
      </c>
      <c r="BX103" s="359" t="str">
        <f>IF('Marks Entry'!AL105="","",'Marks Entry'!AL105)</f>
        <v/>
      </c>
      <c r="BY103" s="352" t="str">
        <f>IF('Marks Entry'!AN105="","",'Marks Entry'!AN105)</f>
        <v/>
      </c>
      <c r="BZ103" s="352" t="str">
        <f>IF('Marks Entry'!AO105="","",'Marks Entry'!AO105)</f>
        <v/>
      </c>
      <c r="CA103" s="352" t="str">
        <f>IF('Marks Entry'!AP105="","",'Marks Entry'!AP105)</f>
        <v/>
      </c>
      <c r="CB103" s="353" t="str">
        <f t="shared" si="182"/>
        <v/>
      </c>
      <c r="CC103" s="374" t="str">
        <f t="shared" si="183"/>
        <v/>
      </c>
      <c r="CD103" s="352" t="str">
        <f>IF('Marks Entry'!AQ105="","",'Marks Entry'!AQ105)</f>
        <v/>
      </c>
      <c r="CE103" s="352" t="str">
        <f>IF('Marks Entry'!AR105="","",'Marks Entry'!AR105)</f>
        <v/>
      </c>
      <c r="CF103" s="352" t="str">
        <f t="shared" si="184"/>
        <v/>
      </c>
      <c r="CG103" s="374" t="str">
        <f t="shared" si="185"/>
        <v/>
      </c>
      <c r="CH103" s="371" t="str">
        <f>IF(AND($B103="NSO",$E103=""),"",IF(AND('Marks Entry'!AS105="AB",'Marks Entry'!AT105="AB"),"AB",IF(AND('Marks Entry'!AS105="ML",'Marks Entry'!AT105="ML"),"RE",IF('Marks Entry'!AS105="","",ROUNDUP(('Marks Entry'!AS105+'Marks Entry'!AT105)*30/100,0)))))</f>
        <v/>
      </c>
      <c r="CI103" s="375" t="str">
        <f t="shared" si="186"/>
        <v/>
      </c>
      <c r="CJ103" s="357">
        <f t="shared" si="187"/>
        <v>0</v>
      </c>
      <c r="CK103" s="357">
        <f t="shared" si="188"/>
        <v>0</v>
      </c>
      <c r="CL103" s="358" t="str">
        <f t="shared" si="189"/>
        <v/>
      </c>
      <c r="CM103" s="357" t="str">
        <f t="shared" si="190"/>
        <v/>
      </c>
      <c r="CN103" s="357" t="str">
        <f t="shared" si="191"/>
        <v/>
      </c>
      <c r="CO103" s="357" t="str">
        <f t="shared" si="192"/>
        <v/>
      </c>
      <c r="CP103" s="359" t="str">
        <f>IF('Marks Entry'!AU105="","",'Marks Entry'!AU105)</f>
        <v/>
      </c>
      <c r="CQ103" s="352" t="str">
        <f>IF('Marks Entry'!AW105="","",'Marks Entry'!AW105)</f>
        <v/>
      </c>
      <c r="CR103" s="352" t="str">
        <f>IF('Marks Entry'!AX105="","",'Marks Entry'!AX105)</f>
        <v/>
      </c>
      <c r="CS103" s="352" t="str">
        <f>IF('Marks Entry'!AY105="","",'Marks Entry'!AY105)</f>
        <v/>
      </c>
      <c r="CT103" s="353" t="str">
        <f t="shared" si="193"/>
        <v/>
      </c>
      <c r="CU103" s="374" t="str">
        <f t="shared" si="194"/>
        <v/>
      </c>
      <c r="CV103" s="352" t="str">
        <f>IF('Marks Entry'!AZ105="","",'Marks Entry'!AZ105)</f>
        <v/>
      </c>
      <c r="CW103" s="352" t="str">
        <f>IF('Marks Entry'!BA105="","",'Marks Entry'!BA105)</f>
        <v/>
      </c>
      <c r="CX103" s="352" t="str">
        <f t="shared" si="195"/>
        <v/>
      </c>
      <c r="CY103" s="374" t="str">
        <f t="shared" si="196"/>
        <v/>
      </c>
      <c r="CZ103" s="371" t="str">
        <f>IF(AND($B103="NSO",$E103=""),"",IF(AND('Marks Entry'!BB105="AB",'Marks Entry'!BC105="AB"),"AB",IF(AND('Marks Entry'!BB105="ML",'Marks Entry'!BC105="ML"),"RE",IF('Marks Entry'!BB105="","",ROUNDUP(('Marks Entry'!BB105+'Marks Entry'!BC105)*30/100,0)))))</f>
        <v/>
      </c>
      <c r="DA103" s="375" t="str">
        <f t="shared" si="197"/>
        <v/>
      </c>
      <c r="DB103" s="357">
        <f t="shared" si="198"/>
        <v>0</v>
      </c>
      <c r="DC103" s="357">
        <f t="shared" si="199"/>
        <v>0</v>
      </c>
      <c r="DD103" s="358" t="str">
        <f t="shared" si="200"/>
        <v/>
      </c>
      <c r="DE103" s="357" t="str">
        <f t="shared" si="201"/>
        <v/>
      </c>
      <c r="DF103" s="357" t="str">
        <f t="shared" si="202"/>
        <v/>
      </c>
      <c r="DG103" s="357" t="str">
        <f t="shared" si="203"/>
        <v/>
      </c>
      <c r="DH103" s="357">
        <f t="shared" si="204"/>
        <v>0</v>
      </c>
      <c r="DI103" s="376" t="str">
        <f t="shared" si="205"/>
        <v/>
      </c>
      <c r="DJ103" s="376" t="str">
        <f t="shared" si="206"/>
        <v/>
      </c>
      <c r="DK103" s="376" t="str">
        <f t="shared" si="207"/>
        <v/>
      </c>
      <c r="DL103" s="376" t="str">
        <f t="shared" si="208"/>
        <v/>
      </c>
      <c r="DM103" s="376" t="str">
        <f t="shared" si="209"/>
        <v/>
      </c>
      <c r="DN103" s="376" t="str">
        <f t="shared" si="210"/>
        <v/>
      </c>
      <c r="DO103" s="361">
        <f t="shared" si="211"/>
        <v>0</v>
      </c>
      <c r="DP103" s="361">
        <f t="shared" si="212"/>
        <v>0</v>
      </c>
      <c r="DQ103" s="361">
        <f t="shared" si="213"/>
        <v>0</v>
      </c>
      <c r="DR103" s="361">
        <f t="shared" si="214"/>
        <v>0</v>
      </c>
      <c r="DS103" s="361">
        <f t="shared" si="215"/>
        <v>0</v>
      </c>
      <c r="DT103" s="377" t="str">
        <f t="shared" si="216"/>
        <v/>
      </c>
      <c r="DU103" s="480" t="str">
        <f>IF('Marks Entry'!BD105="","",'Marks Entry'!BD105)</f>
        <v/>
      </c>
      <c r="DV103" s="480" t="str">
        <f>IF('Marks Entry'!BE105="","",'Marks Entry'!BE105)</f>
        <v/>
      </c>
      <c r="DW103" s="480" t="str">
        <f>IF('Marks Entry'!BF105="","",'Marks Entry'!BF105)</f>
        <v/>
      </c>
      <c r="DX103" s="378" t="str">
        <f t="shared" si="217"/>
        <v/>
      </c>
      <c r="DY103" s="352" t="str">
        <f t="shared" si="218"/>
        <v/>
      </c>
      <c r="DZ103" s="379" t="str">
        <f t="shared" si="219"/>
        <v/>
      </c>
      <c r="EA103" s="352" t="str">
        <f t="shared" si="220"/>
        <v/>
      </c>
      <c r="EB103" s="379" t="str">
        <f t="shared" si="221"/>
        <v/>
      </c>
      <c r="EC103" s="352" t="str">
        <f t="shared" si="222"/>
        <v/>
      </c>
      <c r="ED103" s="352" t="str">
        <f t="shared" si="223"/>
        <v/>
      </c>
      <c r="EE103" s="352" t="str">
        <f t="shared" si="224"/>
        <v/>
      </c>
      <c r="EF103" s="380" t="str">
        <f t="shared" si="225"/>
        <v/>
      </c>
      <c r="EG103" s="379" t="str">
        <f t="shared" si="226"/>
        <v/>
      </c>
      <c r="EH103" s="352" t="str">
        <f t="shared" si="227"/>
        <v/>
      </c>
      <c r="EI103" s="352" t="str">
        <f t="shared" si="228"/>
        <v/>
      </c>
      <c r="EJ103" s="352" t="str">
        <f t="shared" si="229"/>
        <v/>
      </c>
      <c r="EK103" s="352" t="str">
        <f t="shared" si="230"/>
        <v/>
      </c>
      <c r="EL103" s="379" t="str">
        <f t="shared" si="231"/>
        <v/>
      </c>
      <c r="EM103" s="352" t="str">
        <f t="shared" si="232"/>
        <v/>
      </c>
      <c r="EN103" s="352" t="str">
        <f t="shared" si="233"/>
        <v/>
      </c>
      <c r="EO103" s="352" t="str">
        <f t="shared" si="234"/>
        <v/>
      </c>
      <c r="EP103" s="352" t="str">
        <f t="shared" si="235"/>
        <v/>
      </c>
      <c r="EQ103" s="379" t="str">
        <f t="shared" si="236"/>
        <v/>
      </c>
      <c r="ER103" s="352" t="str">
        <f t="shared" si="237"/>
        <v/>
      </c>
      <c r="ES103" s="352" t="str">
        <f t="shared" si="238"/>
        <v/>
      </c>
      <c r="ET103" s="352" t="str">
        <f t="shared" si="239"/>
        <v/>
      </c>
      <c r="EU103" s="352" t="str">
        <f t="shared" si="240"/>
        <v/>
      </c>
      <c r="EV103" s="379" t="str">
        <f t="shared" si="241"/>
        <v/>
      </c>
      <c r="EW103" s="379" t="str">
        <f t="shared" si="242"/>
        <v/>
      </c>
      <c r="EX103" s="381" t="str">
        <f>IF('Student DATA Entry'!I100="","",'Student DATA Entry'!I100)</f>
        <v/>
      </c>
      <c r="EY103" s="382" t="str">
        <f>IF('Student DATA Entry'!J100="","",'Student DATA Entry'!J100)</f>
        <v/>
      </c>
      <c r="EZ103" s="368" t="str">
        <f t="shared" si="243"/>
        <v xml:space="preserve">      </v>
      </c>
      <c r="FA103" s="368" t="str">
        <f t="shared" si="244"/>
        <v xml:space="preserve">      </v>
      </c>
      <c r="FB103" s="368" t="str">
        <f t="shared" si="245"/>
        <v xml:space="preserve">      </v>
      </c>
      <c r="FC103" s="368" t="str">
        <f t="shared" si="246"/>
        <v xml:space="preserve">              </v>
      </c>
      <c r="FD103" s="368" t="str">
        <f t="shared" si="247"/>
        <v xml:space="preserve"> </v>
      </c>
      <c r="FE103" s="479" t="str">
        <f t="shared" si="248"/>
        <v/>
      </c>
      <c r="FF103" s="384" t="str">
        <f t="shared" si="249"/>
        <v/>
      </c>
      <c r="FG103" s="481" t="str">
        <f t="shared" si="250"/>
        <v/>
      </c>
      <c r="FH103" s="386" t="str">
        <f t="shared" si="251"/>
        <v/>
      </c>
      <c r="FI103" s="364" t="str">
        <f t="shared" si="252"/>
        <v/>
      </c>
    </row>
    <row r="104" spans="1:166" s="140" customFormat="1" ht="15.6" customHeight="1">
      <c r="A104" s="369">
        <v>99</v>
      </c>
      <c r="B104" s="370" t="str">
        <f>IF('Marks Entry'!B106="","",VALUE('Marks Entry'!B106))</f>
        <v/>
      </c>
      <c r="C104" s="371" t="str">
        <f>IF('Marks Entry'!C106="","",'Marks Entry'!C106)</f>
        <v/>
      </c>
      <c r="D104" s="372" t="str">
        <f>IF('Marks Entry'!D106="","",'Marks Entry'!D106)</f>
        <v/>
      </c>
      <c r="E104" s="373" t="str">
        <f>IF('Marks Entry'!E106="","",'Marks Entry'!E106)</f>
        <v/>
      </c>
      <c r="F104" s="373" t="str">
        <f>IF('Marks Entry'!F106="","",'Marks Entry'!F106)</f>
        <v/>
      </c>
      <c r="G104" s="373" t="str">
        <f>IF('Marks Entry'!G106="","",'Marks Entry'!G106)</f>
        <v/>
      </c>
      <c r="H104" s="352" t="str">
        <f>IF('Marks Entry'!H106="","",'Marks Entry'!H106)</f>
        <v/>
      </c>
      <c r="I104" s="352" t="str">
        <f>IF('Marks Entry'!I106="","",'Marks Entry'!I106)</f>
        <v/>
      </c>
      <c r="J104" s="352" t="str">
        <f>IF('Marks Entry'!J106="","",'Marks Entry'!J106)</f>
        <v/>
      </c>
      <c r="K104" s="352" t="str">
        <f>IF('Marks Entry'!K106="","",'Marks Entry'!K106)</f>
        <v/>
      </c>
      <c r="L104" s="352" t="str">
        <f>IF('Marks Entry'!L106="","",'Marks Entry'!L106)</f>
        <v/>
      </c>
      <c r="M104" s="353" t="str">
        <f t="shared" si="140"/>
        <v/>
      </c>
      <c r="N104" s="374" t="str">
        <f t="shared" si="141"/>
        <v/>
      </c>
      <c r="O104" s="352" t="str">
        <f>IF('Marks Entry'!M106="","",'Marks Entry'!M106)</f>
        <v/>
      </c>
      <c r="P104" s="374" t="str">
        <f t="shared" si="142"/>
        <v/>
      </c>
      <c r="Q104" s="371" t="str">
        <f>IF(AND($B104="NSO",$E104="",O104=""),"",IF(AND('Marks Entry'!N106="AB"),"AB",IF(AND('Marks Entry'!N106="ML"),"RE",IF('Marks Entry'!N106="","",ROUNDUP('Marks Entry'!N106*30/100,0)))))</f>
        <v/>
      </c>
      <c r="R104" s="375" t="str">
        <f t="shared" si="143"/>
        <v/>
      </c>
      <c r="S104" s="357">
        <f t="shared" si="144"/>
        <v>0</v>
      </c>
      <c r="T104" s="357">
        <f t="shared" si="145"/>
        <v>0</v>
      </c>
      <c r="U104" s="358" t="str">
        <f t="shared" si="146"/>
        <v/>
      </c>
      <c r="V104" s="357" t="str">
        <f t="shared" si="147"/>
        <v/>
      </c>
      <c r="W104" s="357" t="str">
        <f t="shared" si="148"/>
        <v/>
      </c>
      <c r="X104" s="357" t="str">
        <f t="shared" si="149"/>
        <v/>
      </c>
      <c r="Y104" s="352" t="str">
        <f>IF('Marks Entry'!O106="","",'Marks Entry'!O106)</f>
        <v/>
      </c>
      <c r="Z104" s="352" t="str">
        <f>IF('Marks Entry'!P106="","",'Marks Entry'!P106)</f>
        <v/>
      </c>
      <c r="AA104" s="352" t="str">
        <f>IF('Marks Entry'!Q106="","",'Marks Entry'!Q106)</f>
        <v/>
      </c>
      <c r="AB104" s="353" t="str">
        <f t="shared" si="150"/>
        <v/>
      </c>
      <c r="AC104" s="374" t="str">
        <f t="shared" si="151"/>
        <v/>
      </c>
      <c r="AD104" s="352" t="str">
        <f>IF('Marks Entry'!R106="","",'Marks Entry'!R106)</f>
        <v/>
      </c>
      <c r="AE104" s="374" t="str">
        <f t="shared" si="152"/>
        <v/>
      </c>
      <c r="AF104" s="371" t="str">
        <f>IF(AND($B104="NSO",$E104=""),"",IF(AND('Marks Entry'!S106="AB"),"AB",IF(AND('Marks Entry'!S106="ML"),"RE",IF('Marks Entry'!S106="","",ROUNDUP('Marks Entry'!S106*30/100,0)))))</f>
        <v/>
      </c>
      <c r="AG104" s="375" t="str">
        <f t="shared" si="153"/>
        <v/>
      </c>
      <c r="AH104" s="357">
        <f t="shared" si="154"/>
        <v>0</v>
      </c>
      <c r="AI104" s="357">
        <f t="shared" si="155"/>
        <v>0</v>
      </c>
      <c r="AJ104" s="358" t="str">
        <f t="shared" si="156"/>
        <v/>
      </c>
      <c r="AK104" s="357" t="str">
        <f t="shared" si="157"/>
        <v/>
      </c>
      <c r="AL104" s="357" t="str">
        <f t="shared" si="158"/>
        <v/>
      </c>
      <c r="AM104" s="357" t="str">
        <f t="shared" si="159"/>
        <v/>
      </c>
      <c r="AN104" s="359" t="str">
        <f>IF('Marks Entry'!T106="","",'Marks Entry'!T106)</f>
        <v/>
      </c>
      <c r="AO104" s="352" t="str">
        <f>IF('Marks Entry'!V106="","",'Marks Entry'!V106)</f>
        <v/>
      </c>
      <c r="AP104" s="352" t="str">
        <f>IF('Marks Entry'!W106="","",'Marks Entry'!W106)</f>
        <v/>
      </c>
      <c r="AQ104" s="352" t="str">
        <f>IF('Marks Entry'!X106="","",'Marks Entry'!X106)</f>
        <v/>
      </c>
      <c r="AR104" s="353" t="str">
        <f t="shared" si="160"/>
        <v/>
      </c>
      <c r="AS104" s="374" t="str">
        <f t="shared" si="161"/>
        <v/>
      </c>
      <c r="AT104" s="352" t="str">
        <f>IF('Marks Entry'!Y106="","",'Marks Entry'!Y106)</f>
        <v/>
      </c>
      <c r="AU104" s="352" t="str">
        <f>IF('Marks Entry'!Z106="","",'Marks Entry'!Z106)</f>
        <v/>
      </c>
      <c r="AV104" s="352" t="str">
        <f t="shared" si="162"/>
        <v/>
      </c>
      <c r="AW104" s="374" t="str">
        <f t="shared" si="163"/>
        <v/>
      </c>
      <c r="AX104" s="371" t="str">
        <f>IF(AND($B104="NSO",$E104=""),"",IF(AND('Marks Entry'!AA106="AB",'Marks Entry'!AB106="AB"),"AB",IF(AND('Marks Entry'!AA106="ML",'Marks Entry'!AB106="ML"),"RE",IF('Marks Entry'!AA106="","",ROUNDUP(('Marks Entry'!AA106+'Marks Entry'!AB106)*30/100,0)))))</f>
        <v/>
      </c>
      <c r="AY104" s="375" t="str">
        <f t="shared" si="164"/>
        <v/>
      </c>
      <c r="AZ104" s="357">
        <f t="shared" si="165"/>
        <v>0</v>
      </c>
      <c r="BA104" s="357">
        <f t="shared" si="166"/>
        <v>0</v>
      </c>
      <c r="BB104" s="358" t="str">
        <f t="shared" si="167"/>
        <v/>
      </c>
      <c r="BC104" s="357" t="str">
        <f t="shared" si="168"/>
        <v/>
      </c>
      <c r="BD104" s="357" t="str">
        <f t="shared" si="169"/>
        <v/>
      </c>
      <c r="BE104" s="357" t="str">
        <f t="shared" si="170"/>
        <v/>
      </c>
      <c r="BF104" s="359" t="str">
        <f>IF('Marks Entry'!AC106="","",'Marks Entry'!AC106)</f>
        <v/>
      </c>
      <c r="BG104" s="352" t="str">
        <f>IF('Marks Entry'!AE106="","",'Marks Entry'!AE106)</f>
        <v/>
      </c>
      <c r="BH104" s="352" t="str">
        <f>IF('Marks Entry'!AF106="","",'Marks Entry'!AF106)</f>
        <v/>
      </c>
      <c r="BI104" s="352" t="str">
        <f>IF('Marks Entry'!AG106="","",'Marks Entry'!AG106)</f>
        <v/>
      </c>
      <c r="BJ104" s="353" t="str">
        <f t="shared" si="171"/>
        <v/>
      </c>
      <c r="BK104" s="374" t="str">
        <f t="shared" si="172"/>
        <v/>
      </c>
      <c r="BL104" s="352" t="str">
        <f>IF('Marks Entry'!AH106="","",'Marks Entry'!AH106)</f>
        <v/>
      </c>
      <c r="BM104" s="352" t="str">
        <f>IF('Marks Entry'!AI106="","",'Marks Entry'!AI106)</f>
        <v/>
      </c>
      <c r="BN104" s="352" t="str">
        <f t="shared" si="173"/>
        <v/>
      </c>
      <c r="BO104" s="374" t="str">
        <f t="shared" si="174"/>
        <v/>
      </c>
      <c r="BP104" s="371" t="str">
        <f>IF(AND($B104="NSO",$E104=""),"",IF(AND('Marks Entry'!AJ106="AB",'Marks Entry'!AK106="AB"),"AB",IF(AND('Marks Entry'!AJ106="ML",'Marks Entry'!AK106="ML"),"RE",IF('Marks Entry'!AJ106="","",ROUNDUP(('Marks Entry'!AJ106+'Marks Entry'!AK106)*30/100,0)))))</f>
        <v/>
      </c>
      <c r="BQ104" s="375" t="str">
        <f t="shared" si="175"/>
        <v/>
      </c>
      <c r="BR104" s="357">
        <f t="shared" si="176"/>
        <v>0</v>
      </c>
      <c r="BS104" s="357">
        <f t="shared" si="177"/>
        <v>0</v>
      </c>
      <c r="BT104" s="358" t="str">
        <f t="shared" si="178"/>
        <v/>
      </c>
      <c r="BU104" s="357" t="str">
        <f t="shared" si="179"/>
        <v/>
      </c>
      <c r="BV104" s="357" t="str">
        <f t="shared" si="180"/>
        <v/>
      </c>
      <c r="BW104" s="357" t="str">
        <f t="shared" si="181"/>
        <v/>
      </c>
      <c r="BX104" s="359" t="str">
        <f>IF('Marks Entry'!AL106="","",'Marks Entry'!AL106)</f>
        <v/>
      </c>
      <c r="BY104" s="352" t="str">
        <f>IF('Marks Entry'!AN106="","",'Marks Entry'!AN106)</f>
        <v/>
      </c>
      <c r="BZ104" s="352" t="str">
        <f>IF('Marks Entry'!AO106="","",'Marks Entry'!AO106)</f>
        <v/>
      </c>
      <c r="CA104" s="352" t="str">
        <f>IF('Marks Entry'!AP106="","",'Marks Entry'!AP106)</f>
        <v/>
      </c>
      <c r="CB104" s="353" t="str">
        <f t="shared" si="182"/>
        <v/>
      </c>
      <c r="CC104" s="374" t="str">
        <f t="shared" si="183"/>
        <v/>
      </c>
      <c r="CD104" s="352" t="str">
        <f>IF('Marks Entry'!AQ106="","",'Marks Entry'!AQ106)</f>
        <v/>
      </c>
      <c r="CE104" s="352" t="str">
        <f>IF('Marks Entry'!AR106="","",'Marks Entry'!AR106)</f>
        <v/>
      </c>
      <c r="CF104" s="352" t="str">
        <f t="shared" si="184"/>
        <v/>
      </c>
      <c r="CG104" s="374" t="str">
        <f t="shared" si="185"/>
        <v/>
      </c>
      <c r="CH104" s="371" t="str">
        <f>IF(AND($B104="NSO",$E104=""),"",IF(AND('Marks Entry'!AS106="AB",'Marks Entry'!AT106="AB"),"AB",IF(AND('Marks Entry'!AS106="ML",'Marks Entry'!AT106="ML"),"RE",IF('Marks Entry'!AS106="","",ROUNDUP(('Marks Entry'!AS106+'Marks Entry'!AT106)*30/100,0)))))</f>
        <v/>
      </c>
      <c r="CI104" s="375" t="str">
        <f t="shared" si="186"/>
        <v/>
      </c>
      <c r="CJ104" s="357">
        <f t="shared" si="187"/>
        <v>0</v>
      </c>
      <c r="CK104" s="357">
        <f t="shared" si="188"/>
        <v>0</v>
      </c>
      <c r="CL104" s="358" t="str">
        <f t="shared" si="189"/>
        <v/>
      </c>
      <c r="CM104" s="357" t="str">
        <f t="shared" si="190"/>
        <v/>
      </c>
      <c r="CN104" s="357" t="str">
        <f t="shared" si="191"/>
        <v/>
      </c>
      <c r="CO104" s="357" t="str">
        <f t="shared" si="192"/>
        <v/>
      </c>
      <c r="CP104" s="359" t="str">
        <f>IF('Marks Entry'!AU106="","",'Marks Entry'!AU106)</f>
        <v/>
      </c>
      <c r="CQ104" s="352" t="str">
        <f>IF('Marks Entry'!AW106="","",'Marks Entry'!AW106)</f>
        <v/>
      </c>
      <c r="CR104" s="352" t="str">
        <f>IF('Marks Entry'!AX106="","",'Marks Entry'!AX106)</f>
        <v/>
      </c>
      <c r="CS104" s="352" t="str">
        <f>IF('Marks Entry'!AY106="","",'Marks Entry'!AY106)</f>
        <v/>
      </c>
      <c r="CT104" s="353" t="str">
        <f t="shared" si="193"/>
        <v/>
      </c>
      <c r="CU104" s="374" t="str">
        <f t="shared" si="194"/>
        <v/>
      </c>
      <c r="CV104" s="352" t="str">
        <f>IF('Marks Entry'!AZ106="","",'Marks Entry'!AZ106)</f>
        <v/>
      </c>
      <c r="CW104" s="352" t="str">
        <f>IF('Marks Entry'!BA106="","",'Marks Entry'!BA106)</f>
        <v/>
      </c>
      <c r="CX104" s="352" t="str">
        <f t="shared" si="195"/>
        <v/>
      </c>
      <c r="CY104" s="374" t="str">
        <f t="shared" si="196"/>
        <v/>
      </c>
      <c r="CZ104" s="371" t="str">
        <f>IF(AND($B104="NSO",$E104=""),"",IF(AND('Marks Entry'!BB106="AB",'Marks Entry'!BC106="AB"),"AB",IF(AND('Marks Entry'!BB106="ML",'Marks Entry'!BC106="ML"),"RE",IF('Marks Entry'!BB106="","",ROUNDUP(('Marks Entry'!BB106+'Marks Entry'!BC106)*30/100,0)))))</f>
        <v/>
      </c>
      <c r="DA104" s="375" t="str">
        <f t="shared" si="197"/>
        <v/>
      </c>
      <c r="DB104" s="357">
        <f t="shared" si="198"/>
        <v>0</v>
      </c>
      <c r="DC104" s="357">
        <f t="shared" si="199"/>
        <v>0</v>
      </c>
      <c r="DD104" s="358" t="str">
        <f t="shared" si="200"/>
        <v/>
      </c>
      <c r="DE104" s="357" t="str">
        <f t="shared" si="201"/>
        <v/>
      </c>
      <c r="DF104" s="357" t="str">
        <f t="shared" si="202"/>
        <v/>
      </c>
      <c r="DG104" s="357" t="str">
        <f t="shared" si="203"/>
        <v/>
      </c>
      <c r="DH104" s="357">
        <f t="shared" si="204"/>
        <v>0</v>
      </c>
      <c r="DI104" s="376" t="str">
        <f t="shared" si="205"/>
        <v/>
      </c>
      <c r="DJ104" s="376" t="str">
        <f t="shared" si="206"/>
        <v/>
      </c>
      <c r="DK104" s="376" t="str">
        <f t="shared" si="207"/>
        <v/>
      </c>
      <c r="DL104" s="376" t="str">
        <f t="shared" si="208"/>
        <v/>
      </c>
      <c r="DM104" s="376" t="str">
        <f t="shared" si="209"/>
        <v/>
      </c>
      <c r="DN104" s="376" t="str">
        <f t="shared" si="210"/>
        <v/>
      </c>
      <c r="DO104" s="361">
        <f t="shared" si="211"/>
        <v>0</v>
      </c>
      <c r="DP104" s="361">
        <f t="shared" si="212"/>
        <v>0</v>
      </c>
      <c r="DQ104" s="361">
        <f t="shared" si="213"/>
        <v>0</v>
      </c>
      <c r="DR104" s="361">
        <f t="shared" si="214"/>
        <v>0</v>
      </c>
      <c r="DS104" s="361">
        <f t="shared" si="215"/>
        <v>0</v>
      </c>
      <c r="DT104" s="377" t="str">
        <f t="shared" si="216"/>
        <v/>
      </c>
      <c r="DU104" s="480" t="str">
        <f>IF('Marks Entry'!BD106="","",'Marks Entry'!BD106)</f>
        <v/>
      </c>
      <c r="DV104" s="480" t="str">
        <f>IF('Marks Entry'!BE106="","",'Marks Entry'!BE106)</f>
        <v/>
      </c>
      <c r="DW104" s="480" t="str">
        <f>IF('Marks Entry'!BF106="","",'Marks Entry'!BF106)</f>
        <v/>
      </c>
      <c r="DX104" s="378" t="str">
        <f t="shared" si="217"/>
        <v/>
      </c>
      <c r="DY104" s="352" t="str">
        <f t="shared" si="218"/>
        <v/>
      </c>
      <c r="DZ104" s="379" t="str">
        <f t="shared" si="219"/>
        <v/>
      </c>
      <c r="EA104" s="352" t="str">
        <f t="shared" si="220"/>
        <v/>
      </c>
      <c r="EB104" s="379" t="str">
        <f t="shared" si="221"/>
        <v/>
      </c>
      <c r="EC104" s="352" t="str">
        <f t="shared" si="222"/>
        <v/>
      </c>
      <c r="ED104" s="352" t="str">
        <f t="shared" si="223"/>
        <v/>
      </c>
      <c r="EE104" s="352" t="str">
        <f t="shared" si="224"/>
        <v/>
      </c>
      <c r="EF104" s="380" t="str">
        <f t="shared" si="225"/>
        <v/>
      </c>
      <c r="EG104" s="379" t="str">
        <f t="shared" si="226"/>
        <v/>
      </c>
      <c r="EH104" s="352" t="str">
        <f t="shared" si="227"/>
        <v/>
      </c>
      <c r="EI104" s="352" t="str">
        <f t="shared" si="228"/>
        <v/>
      </c>
      <c r="EJ104" s="352" t="str">
        <f t="shared" si="229"/>
        <v/>
      </c>
      <c r="EK104" s="352" t="str">
        <f t="shared" si="230"/>
        <v/>
      </c>
      <c r="EL104" s="379" t="str">
        <f t="shared" si="231"/>
        <v/>
      </c>
      <c r="EM104" s="352" t="str">
        <f t="shared" si="232"/>
        <v/>
      </c>
      <c r="EN104" s="352" t="str">
        <f t="shared" si="233"/>
        <v/>
      </c>
      <c r="EO104" s="352" t="str">
        <f t="shared" si="234"/>
        <v/>
      </c>
      <c r="EP104" s="352" t="str">
        <f t="shared" si="235"/>
        <v/>
      </c>
      <c r="EQ104" s="379" t="str">
        <f t="shared" si="236"/>
        <v/>
      </c>
      <c r="ER104" s="352" t="str">
        <f t="shared" si="237"/>
        <v/>
      </c>
      <c r="ES104" s="352" t="str">
        <f t="shared" si="238"/>
        <v/>
      </c>
      <c r="ET104" s="352" t="str">
        <f t="shared" si="239"/>
        <v/>
      </c>
      <c r="EU104" s="352" t="str">
        <f t="shared" si="240"/>
        <v/>
      </c>
      <c r="EV104" s="379" t="str">
        <f t="shared" si="241"/>
        <v/>
      </c>
      <c r="EW104" s="379" t="str">
        <f t="shared" si="242"/>
        <v/>
      </c>
      <c r="EX104" s="381" t="str">
        <f>IF('Student DATA Entry'!I101="","",'Student DATA Entry'!I101)</f>
        <v/>
      </c>
      <c r="EY104" s="382" t="str">
        <f>IF('Student DATA Entry'!J101="","",'Student DATA Entry'!J101)</f>
        <v/>
      </c>
      <c r="EZ104" s="368" t="str">
        <f t="shared" si="243"/>
        <v xml:space="preserve">      </v>
      </c>
      <c r="FA104" s="368" t="str">
        <f t="shared" si="244"/>
        <v xml:space="preserve">      </v>
      </c>
      <c r="FB104" s="368" t="str">
        <f t="shared" si="245"/>
        <v xml:space="preserve">      </v>
      </c>
      <c r="FC104" s="368" t="str">
        <f t="shared" si="246"/>
        <v xml:space="preserve">              </v>
      </c>
      <c r="FD104" s="368" t="str">
        <f t="shared" si="247"/>
        <v xml:space="preserve"> </v>
      </c>
      <c r="FE104" s="479" t="str">
        <f t="shared" si="248"/>
        <v/>
      </c>
      <c r="FF104" s="384" t="str">
        <f t="shared" si="249"/>
        <v/>
      </c>
      <c r="FG104" s="481" t="str">
        <f t="shared" si="250"/>
        <v/>
      </c>
      <c r="FH104" s="386" t="str">
        <f t="shared" si="251"/>
        <v/>
      </c>
      <c r="FI104" s="364" t="str">
        <f t="shared" si="252"/>
        <v/>
      </c>
    </row>
    <row r="105" spans="1:166" s="140" customFormat="1" ht="15.6" customHeight="1">
      <c r="A105" s="369">
        <v>100</v>
      </c>
      <c r="B105" s="370" t="str">
        <f>IF('Marks Entry'!B107="","",VALUE('Marks Entry'!B107))</f>
        <v/>
      </c>
      <c r="C105" s="371" t="str">
        <f>IF('Marks Entry'!C107="","",'Marks Entry'!C107)</f>
        <v/>
      </c>
      <c r="D105" s="372" t="str">
        <f>IF('Marks Entry'!D107="","",'Marks Entry'!D107)</f>
        <v/>
      </c>
      <c r="E105" s="373" t="str">
        <f>IF('Marks Entry'!E107="","",'Marks Entry'!E107)</f>
        <v/>
      </c>
      <c r="F105" s="373" t="str">
        <f>IF('Marks Entry'!F107="","",'Marks Entry'!F107)</f>
        <v/>
      </c>
      <c r="G105" s="373" t="str">
        <f>IF('Marks Entry'!G107="","",'Marks Entry'!G107)</f>
        <v/>
      </c>
      <c r="H105" s="352" t="str">
        <f>IF('Marks Entry'!H107="","",'Marks Entry'!H107)</f>
        <v/>
      </c>
      <c r="I105" s="352" t="str">
        <f>IF('Marks Entry'!I107="","",'Marks Entry'!I107)</f>
        <v/>
      </c>
      <c r="J105" s="352" t="str">
        <f>IF('Marks Entry'!J107="","",'Marks Entry'!J107)</f>
        <v/>
      </c>
      <c r="K105" s="352" t="str">
        <f>IF('Marks Entry'!K107="","",'Marks Entry'!K107)</f>
        <v/>
      </c>
      <c r="L105" s="352" t="str">
        <f>IF('Marks Entry'!L107="","",'Marks Entry'!L107)</f>
        <v/>
      </c>
      <c r="M105" s="353" t="str">
        <f t="shared" si="140"/>
        <v/>
      </c>
      <c r="N105" s="374" t="str">
        <f t="shared" si="141"/>
        <v/>
      </c>
      <c r="O105" s="352" t="str">
        <f>IF('Marks Entry'!M107="","",'Marks Entry'!M107)</f>
        <v/>
      </c>
      <c r="P105" s="374" t="str">
        <f t="shared" si="142"/>
        <v/>
      </c>
      <c r="Q105" s="371" t="str">
        <f>IF(AND($B105="NSO",$E105="",O105=""),"",IF(AND('Marks Entry'!N107="AB"),"AB",IF(AND('Marks Entry'!N107="ML"),"RE",IF('Marks Entry'!N107="","",ROUNDUP('Marks Entry'!N107*30/100,0)))))</f>
        <v/>
      </c>
      <c r="R105" s="375" t="str">
        <f t="shared" si="143"/>
        <v/>
      </c>
      <c r="S105" s="357">
        <f t="shared" si="144"/>
        <v>0</v>
      </c>
      <c r="T105" s="357">
        <f t="shared" si="145"/>
        <v>0</v>
      </c>
      <c r="U105" s="358" t="str">
        <f t="shared" si="146"/>
        <v/>
      </c>
      <c r="V105" s="357" t="str">
        <f t="shared" si="147"/>
        <v/>
      </c>
      <c r="W105" s="357" t="str">
        <f t="shared" si="148"/>
        <v/>
      </c>
      <c r="X105" s="357" t="str">
        <f t="shared" si="149"/>
        <v/>
      </c>
      <c r="Y105" s="352" t="str">
        <f>IF('Marks Entry'!O107="","",'Marks Entry'!O107)</f>
        <v/>
      </c>
      <c r="Z105" s="352" t="str">
        <f>IF('Marks Entry'!P107="","",'Marks Entry'!P107)</f>
        <v/>
      </c>
      <c r="AA105" s="352" t="str">
        <f>IF('Marks Entry'!Q107="","",'Marks Entry'!Q107)</f>
        <v/>
      </c>
      <c r="AB105" s="353" t="str">
        <f t="shared" si="150"/>
        <v/>
      </c>
      <c r="AC105" s="374" t="str">
        <f t="shared" si="151"/>
        <v/>
      </c>
      <c r="AD105" s="352" t="str">
        <f>IF('Marks Entry'!R107="","",'Marks Entry'!R107)</f>
        <v/>
      </c>
      <c r="AE105" s="374" t="str">
        <f t="shared" si="152"/>
        <v/>
      </c>
      <c r="AF105" s="371" t="str">
        <f>IF(AND($B105="NSO",$E105=""),"",IF(AND('Marks Entry'!S107="AB"),"AB",IF(AND('Marks Entry'!S107="ML"),"RE",IF('Marks Entry'!S107="","",ROUNDUP('Marks Entry'!S107*30/100,0)))))</f>
        <v/>
      </c>
      <c r="AG105" s="375" t="str">
        <f t="shared" si="153"/>
        <v/>
      </c>
      <c r="AH105" s="357">
        <f t="shared" si="154"/>
        <v>0</v>
      </c>
      <c r="AI105" s="357">
        <f t="shared" si="155"/>
        <v>0</v>
      </c>
      <c r="AJ105" s="358" t="str">
        <f t="shared" si="156"/>
        <v/>
      </c>
      <c r="AK105" s="357" t="str">
        <f t="shared" si="157"/>
        <v/>
      </c>
      <c r="AL105" s="357" t="str">
        <f t="shared" si="158"/>
        <v/>
      </c>
      <c r="AM105" s="357" t="str">
        <f t="shared" si="159"/>
        <v/>
      </c>
      <c r="AN105" s="359" t="str">
        <f>IF('Marks Entry'!T107="","",'Marks Entry'!T107)</f>
        <v/>
      </c>
      <c r="AO105" s="352" t="str">
        <f>IF('Marks Entry'!V107="","",'Marks Entry'!V107)</f>
        <v/>
      </c>
      <c r="AP105" s="352" t="str">
        <f>IF('Marks Entry'!W107="","",'Marks Entry'!W107)</f>
        <v/>
      </c>
      <c r="AQ105" s="352" t="str">
        <f>IF('Marks Entry'!X107="","",'Marks Entry'!X107)</f>
        <v/>
      </c>
      <c r="AR105" s="353" t="str">
        <f t="shared" si="160"/>
        <v/>
      </c>
      <c r="AS105" s="374" t="str">
        <f t="shared" si="161"/>
        <v/>
      </c>
      <c r="AT105" s="352" t="str">
        <f>IF('Marks Entry'!Y107="","",'Marks Entry'!Y107)</f>
        <v/>
      </c>
      <c r="AU105" s="352" t="str">
        <f>IF('Marks Entry'!Z107="","",'Marks Entry'!Z107)</f>
        <v/>
      </c>
      <c r="AV105" s="352" t="str">
        <f t="shared" si="162"/>
        <v/>
      </c>
      <c r="AW105" s="374" t="str">
        <f t="shared" si="163"/>
        <v/>
      </c>
      <c r="AX105" s="371" t="str">
        <f>IF(AND($B105="NSO",$E105=""),"",IF(AND('Marks Entry'!AA107="AB",'Marks Entry'!AB107="AB"),"AB",IF(AND('Marks Entry'!AA107="ML",'Marks Entry'!AB107="ML"),"RE",IF('Marks Entry'!AA107="","",ROUNDUP(('Marks Entry'!AA107+'Marks Entry'!AB107)*30/100,0)))))</f>
        <v/>
      </c>
      <c r="AY105" s="375" t="str">
        <f t="shared" si="164"/>
        <v/>
      </c>
      <c r="AZ105" s="357">
        <f t="shared" si="165"/>
        <v>0</v>
      </c>
      <c r="BA105" s="357">
        <f t="shared" si="166"/>
        <v>0</v>
      </c>
      <c r="BB105" s="358" t="str">
        <f t="shared" si="167"/>
        <v/>
      </c>
      <c r="BC105" s="357" t="str">
        <f t="shared" si="168"/>
        <v/>
      </c>
      <c r="BD105" s="357" t="str">
        <f t="shared" si="169"/>
        <v/>
      </c>
      <c r="BE105" s="357" t="str">
        <f t="shared" si="170"/>
        <v/>
      </c>
      <c r="BF105" s="359" t="str">
        <f>IF('Marks Entry'!AC107="","",'Marks Entry'!AC107)</f>
        <v/>
      </c>
      <c r="BG105" s="352" t="str">
        <f>IF('Marks Entry'!AE107="","",'Marks Entry'!AE107)</f>
        <v/>
      </c>
      <c r="BH105" s="352" t="str">
        <f>IF('Marks Entry'!AF107="","",'Marks Entry'!AF107)</f>
        <v/>
      </c>
      <c r="BI105" s="352" t="str">
        <f>IF('Marks Entry'!AG107="","",'Marks Entry'!AG107)</f>
        <v/>
      </c>
      <c r="BJ105" s="353" t="str">
        <f t="shared" si="171"/>
        <v/>
      </c>
      <c r="BK105" s="374" t="str">
        <f t="shared" si="172"/>
        <v/>
      </c>
      <c r="BL105" s="352" t="str">
        <f>IF('Marks Entry'!AH107="","",'Marks Entry'!AH107)</f>
        <v/>
      </c>
      <c r="BM105" s="352" t="str">
        <f>IF('Marks Entry'!AI107="","",'Marks Entry'!AI107)</f>
        <v/>
      </c>
      <c r="BN105" s="352" t="str">
        <f t="shared" si="173"/>
        <v/>
      </c>
      <c r="BO105" s="374" t="str">
        <f t="shared" si="174"/>
        <v/>
      </c>
      <c r="BP105" s="371" t="str">
        <f>IF(AND($B105="NSO",$E105=""),"",IF(AND('Marks Entry'!AJ107="AB",'Marks Entry'!AK107="AB"),"AB",IF(AND('Marks Entry'!AJ107="ML",'Marks Entry'!AK107="ML"),"RE",IF('Marks Entry'!AJ107="","",ROUNDUP(('Marks Entry'!AJ107+'Marks Entry'!AK107)*30/100,0)))))</f>
        <v/>
      </c>
      <c r="BQ105" s="375" t="str">
        <f t="shared" si="175"/>
        <v/>
      </c>
      <c r="BR105" s="357">
        <f t="shared" si="176"/>
        <v>0</v>
      </c>
      <c r="BS105" s="357">
        <f t="shared" si="177"/>
        <v>0</v>
      </c>
      <c r="BT105" s="358" t="str">
        <f t="shared" si="178"/>
        <v/>
      </c>
      <c r="BU105" s="357" t="str">
        <f t="shared" si="179"/>
        <v/>
      </c>
      <c r="BV105" s="357" t="str">
        <f t="shared" si="180"/>
        <v/>
      </c>
      <c r="BW105" s="357" t="str">
        <f t="shared" si="181"/>
        <v/>
      </c>
      <c r="BX105" s="359" t="str">
        <f>IF('Marks Entry'!AL107="","",'Marks Entry'!AL107)</f>
        <v/>
      </c>
      <c r="BY105" s="352" t="str">
        <f>IF('Marks Entry'!AN107="","",'Marks Entry'!AN107)</f>
        <v/>
      </c>
      <c r="BZ105" s="352" t="str">
        <f>IF('Marks Entry'!AO107="","",'Marks Entry'!AO107)</f>
        <v/>
      </c>
      <c r="CA105" s="352" t="str">
        <f>IF('Marks Entry'!AP107="","",'Marks Entry'!AP107)</f>
        <v/>
      </c>
      <c r="CB105" s="353" t="str">
        <f t="shared" si="182"/>
        <v/>
      </c>
      <c r="CC105" s="374" t="str">
        <f t="shared" si="183"/>
        <v/>
      </c>
      <c r="CD105" s="352" t="str">
        <f>IF('Marks Entry'!AQ107="","",'Marks Entry'!AQ107)</f>
        <v/>
      </c>
      <c r="CE105" s="352" t="str">
        <f>IF('Marks Entry'!AR107="","",'Marks Entry'!AR107)</f>
        <v/>
      </c>
      <c r="CF105" s="352" t="str">
        <f t="shared" si="184"/>
        <v/>
      </c>
      <c r="CG105" s="374" t="str">
        <f t="shared" si="185"/>
        <v/>
      </c>
      <c r="CH105" s="371" t="str">
        <f>IF(AND($B105="NSO",$E105=""),"",IF(AND('Marks Entry'!AS107="AB",'Marks Entry'!AT107="AB"),"AB",IF(AND('Marks Entry'!AS107="ML",'Marks Entry'!AT107="ML"),"RE",IF('Marks Entry'!AS107="","",ROUNDUP(('Marks Entry'!AS107+'Marks Entry'!AT107)*30/100,0)))))</f>
        <v/>
      </c>
      <c r="CI105" s="375" t="str">
        <f t="shared" si="186"/>
        <v/>
      </c>
      <c r="CJ105" s="357">
        <f t="shared" si="187"/>
        <v>0</v>
      </c>
      <c r="CK105" s="357">
        <f t="shared" si="188"/>
        <v>0</v>
      </c>
      <c r="CL105" s="358" t="str">
        <f t="shared" si="189"/>
        <v/>
      </c>
      <c r="CM105" s="357" t="str">
        <f t="shared" si="190"/>
        <v/>
      </c>
      <c r="CN105" s="357" t="str">
        <f t="shared" si="191"/>
        <v/>
      </c>
      <c r="CO105" s="357" t="str">
        <f t="shared" si="192"/>
        <v/>
      </c>
      <c r="CP105" s="359" t="str">
        <f>IF('Marks Entry'!AU107="","",'Marks Entry'!AU107)</f>
        <v/>
      </c>
      <c r="CQ105" s="352" t="str">
        <f>IF('Marks Entry'!AW107="","",'Marks Entry'!AW107)</f>
        <v/>
      </c>
      <c r="CR105" s="352" t="str">
        <f>IF('Marks Entry'!AX107="","",'Marks Entry'!AX107)</f>
        <v/>
      </c>
      <c r="CS105" s="352" t="str">
        <f>IF('Marks Entry'!AY107="","",'Marks Entry'!AY107)</f>
        <v/>
      </c>
      <c r="CT105" s="353" t="str">
        <f t="shared" si="193"/>
        <v/>
      </c>
      <c r="CU105" s="374" t="str">
        <f t="shared" si="194"/>
        <v/>
      </c>
      <c r="CV105" s="352" t="str">
        <f>IF('Marks Entry'!AZ107="","",'Marks Entry'!AZ107)</f>
        <v/>
      </c>
      <c r="CW105" s="352" t="str">
        <f>IF('Marks Entry'!BA107="","",'Marks Entry'!BA107)</f>
        <v/>
      </c>
      <c r="CX105" s="352" t="str">
        <f t="shared" si="195"/>
        <v/>
      </c>
      <c r="CY105" s="374" t="str">
        <f t="shared" si="196"/>
        <v/>
      </c>
      <c r="CZ105" s="371" t="str">
        <f>IF(AND($B105="NSO",$E105=""),"",IF(AND('Marks Entry'!BB107="AB",'Marks Entry'!BC107="AB"),"AB",IF(AND('Marks Entry'!BB107="ML",'Marks Entry'!BC107="ML"),"RE",IF('Marks Entry'!BB107="","",ROUNDUP(('Marks Entry'!BB107+'Marks Entry'!BC107)*30/100,0)))))</f>
        <v/>
      </c>
      <c r="DA105" s="375" t="str">
        <f t="shared" si="197"/>
        <v/>
      </c>
      <c r="DB105" s="357">
        <f t="shared" si="198"/>
        <v>0</v>
      </c>
      <c r="DC105" s="357">
        <f t="shared" si="199"/>
        <v>0</v>
      </c>
      <c r="DD105" s="358" t="str">
        <f t="shared" si="200"/>
        <v/>
      </c>
      <c r="DE105" s="357" t="str">
        <f t="shared" si="201"/>
        <v/>
      </c>
      <c r="DF105" s="357" t="str">
        <f t="shared" si="202"/>
        <v/>
      </c>
      <c r="DG105" s="357" t="str">
        <f t="shared" si="203"/>
        <v/>
      </c>
      <c r="DH105" s="357">
        <f t="shared" si="204"/>
        <v>0</v>
      </c>
      <c r="DI105" s="376" t="str">
        <f t="shared" si="205"/>
        <v/>
      </c>
      <c r="DJ105" s="376" t="str">
        <f t="shared" si="206"/>
        <v/>
      </c>
      <c r="DK105" s="376" t="str">
        <f t="shared" si="207"/>
        <v/>
      </c>
      <c r="DL105" s="376" t="str">
        <f t="shared" si="208"/>
        <v/>
      </c>
      <c r="DM105" s="376" t="str">
        <f t="shared" si="209"/>
        <v/>
      </c>
      <c r="DN105" s="376" t="str">
        <f t="shared" si="210"/>
        <v/>
      </c>
      <c r="DO105" s="361">
        <f t="shared" si="211"/>
        <v>0</v>
      </c>
      <c r="DP105" s="361">
        <f t="shared" si="212"/>
        <v>0</v>
      </c>
      <c r="DQ105" s="361">
        <f t="shared" si="213"/>
        <v>0</v>
      </c>
      <c r="DR105" s="361">
        <f t="shared" si="214"/>
        <v>0</v>
      </c>
      <c r="DS105" s="361">
        <f t="shared" si="215"/>
        <v>0</v>
      </c>
      <c r="DT105" s="377" t="str">
        <f t="shared" si="216"/>
        <v/>
      </c>
      <c r="DU105" s="480" t="str">
        <f>IF('Marks Entry'!BD107="","",'Marks Entry'!BD107)</f>
        <v/>
      </c>
      <c r="DV105" s="480" t="str">
        <f>IF('Marks Entry'!BE107="","",'Marks Entry'!BE107)</f>
        <v/>
      </c>
      <c r="DW105" s="480" t="str">
        <f>IF('Marks Entry'!BF107="","",'Marks Entry'!BF107)</f>
        <v/>
      </c>
      <c r="DX105" s="378" t="str">
        <f t="shared" si="217"/>
        <v/>
      </c>
      <c r="DY105" s="352" t="str">
        <f t="shared" si="218"/>
        <v/>
      </c>
      <c r="DZ105" s="379" t="str">
        <f t="shared" si="219"/>
        <v/>
      </c>
      <c r="EA105" s="352" t="str">
        <f t="shared" si="220"/>
        <v/>
      </c>
      <c r="EB105" s="379" t="str">
        <f t="shared" si="221"/>
        <v/>
      </c>
      <c r="EC105" s="352" t="str">
        <f t="shared" si="222"/>
        <v/>
      </c>
      <c r="ED105" s="352" t="str">
        <f t="shared" si="223"/>
        <v/>
      </c>
      <c r="EE105" s="352" t="str">
        <f t="shared" si="224"/>
        <v/>
      </c>
      <c r="EF105" s="380" t="str">
        <f t="shared" si="225"/>
        <v/>
      </c>
      <c r="EG105" s="379" t="str">
        <f t="shared" si="226"/>
        <v/>
      </c>
      <c r="EH105" s="352" t="str">
        <f t="shared" si="227"/>
        <v/>
      </c>
      <c r="EI105" s="352" t="str">
        <f t="shared" si="228"/>
        <v/>
      </c>
      <c r="EJ105" s="352" t="str">
        <f t="shared" si="229"/>
        <v/>
      </c>
      <c r="EK105" s="352" t="str">
        <f t="shared" si="230"/>
        <v/>
      </c>
      <c r="EL105" s="379" t="str">
        <f t="shared" si="231"/>
        <v/>
      </c>
      <c r="EM105" s="352" t="str">
        <f t="shared" si="232"/>
        <v/>
      </c>
      <c r="EN105" s="352" t="str">
        <f t="shared" si="233"/>
        <v/>
      </c>
      <c r="EO105" s="352" t="str">
        <f t="shared" si="234"/>
        <v/>
      </c>
      <c r="EP105" s="352" t="str">
        <f t="shared" si="235"/>
        <v/>
      </c>
      <c r="EQ105" s="379" t="str">
        <f t="shared" si="236"/>
        <v/>
      </c>
      <c r="ER105" s="352" t="str">
        <f t="shared" si="237"/>
        <v/>
      </c>
      <c r="ES105" s="352" t="str">
        <f t="shared" si="238"/>
        <v/>
      </c>
      <c r="ET105" s="352" t="str">
        <f t="shared" si="239"/>
        <v/>
      </c>
      <c r="EU105" s="352" t="str">
        <f t="shared" si="240"/>
        <v/>
      </c>
      <c r="EV105" s="379" t="str">
        <f t="shared" si="241"/>
        <v/>
      </c>
      <c r="EW105" s="379" t="str">
        <f t="shared" si="242"/>
        <v/>
      </c>
      <c r="EX105" s="381" t="str">
        <f>IF('Student DATA Entry'!I102="","",'Student DATA Entry'!I102)</f>
        <v/>
      </c>
      <c r="EY105" s="382" t="str">
        <f>IF('Student DATA Entry'!J102="","",'Student DATA Entry'!J102)</f>
        <v/>
      </c>
      <c r="EZ105" s="368" t="str">
        <f t="shared" si="243"/>
        <v xml:space="preserve">      </v>
      </c>
      <c r="FA105" s="368" t="str">
        <f t="shared" si="244"/>
        <v xml:space="preserve">      </v>
      </c>
      <c r="FB105" s="368" t="str">
        <f t="shared" si="245"/>
        <v xml:space="preserve">      </v>
      </c>
      <c r="FC105" s="368" t="str">
        <f t="shared" si="246"/>
        <v xml:space="preserve">              </v>
      </c>
      <c r="FD105" s="368" t="str">
        <f t="shared" si="247"/>
        <v xml:space="preserve"> </v>
      </c>
      <c r="FE105" s="479" t="str">
        <f t="shared" si="248"/>
        <v/>
      </c>
      <c r="FF105" s="384" t="str">
        <f t="shared" si="249"/>
        <v/>
      </c>
      <c r="FG105" s="481" t="str">
        <f t="shared" si="250"/>
        <v/>
      </c>
      <c r="FH105" s="386" t="str">
        <f t="shared" si="251"/>
        <v/>
      </c>
      <c r="FI105" s="364" t="str">
        <f t="shared" si="252"/>
        <v/>
      </c>
    </row>
    <row r="106" spans="1:166" s="140" customFormat="1" ht="15.75">
      <c r="A106" s="733"/>
      <c r="B106" s="734"/>
      <c r="C106" s="734"/>
      <c r="D106" s="734"/>
      <c r="E106" s="734"/>
      <c r="F106" s="734"/>
      <c r="G106" s="734"/>
      <c r="H106" s="734"/>
      <c r="I106" s="734"/>
      <c r="J106" s="734"/>
      <c r="K106" s="734"/>
      <c r="L106" s="734"/>
      <c r="M106" s="734"/>
      <c r="N106" s="734"/>
      <c r="O106" s="734"/>
      <c r="P106" s="734"/>
      <c r="Q106" s="734"/>
      <c r="R106" s="734"/>
      <c r="S106" s="734"/>
      <c r="T106" s="734"/>
      <c r="U106" s="734"/>
      <c r="V106" s="734"/>
      <c r="W106" s="734"/>
      <c r="X106" s="734"/>
      <c r="Y106" s="734"/>
      <c r="Z106" s="734"/>
      <c r="AA106" s="734"/>
      <c r="AB106" s="734"/>
      <c r="AC106" s="734"/>
      <c r="AD106" s="734"/>
      <c r="AE106" s="734"/>
      <c r="AF106" s="734"/>
      <c r="AG106" s="734"/>
      <c r="AH106" s="734"/>
      <c r="AI106" s="734"/>
      <c r="AJ106" s="734"/>
      <c r="AK106" s="734"/>
      <c r="AL106" s="734"/>
      <c r="AM106" s="734"/>
      <c r="AN106" s="734"/>
      <c r="AO106" s="734"/>
      <c r="AP106" s="734"/>
      <c r="AQ106" s="734"/>
      <c r="AR106" s="734"/>
      <c r="AS106" s="734"/>
      <c r="AT106" s="734"/>
      <c r="AU106" s="734"/>
      <c r="AV106" s="734"/>
      <c r="AW106" s="734"/>
      <c r="AX106" s="734"/>
      <c r="AY106" s="734"/>
      <c r="AZ106" s="734"/>
      <c r="BA106" s="734"/>
      <c r="BB106" s="734"/>
      <c r="BC106" s="734"/>
      <c r="BD106" s="734"/>
      <c r="BE106" s="734"/>
      <c r="BF106" s="734"/>
      <c r="BG106" s="734"/>
      <c r="BH106" s="734"/>
      <c r="BI106" s="734"/>
      <c r="BJ106" s="734"/>
      <c r="BK106" s="734"/>
      <c r="BL106" s="734"/>
      <c r="BM106" s="734"/>
      <c r="BN106" s="734"/>
      <c r="BO106" s="734"/>
      <c r="BP106" s="734"/>
      <c r="BQ106" s="734"/>
      <c r="BR106" s="735"/>
      <c r="BS106" s="735"/>
      <c r="BT106" s="735"/>
      <c r="BU106" s="735"/>
      <c r="BV106" s="735"/>
      <c r="BW106" s="735"/>
      <c r="BX106" s="735"/>
      <c r="BY106" s="734"/>
      <c r="BZ106" s="734"/>
      <c r="CA106" s="734"/>
      <c r="CB106" s="734"/>
      <c r="CC106" s="734"/>
      <c r="CD106" s="734"/>
      <c r="CE106" s="734"/>
      <c r="CF106" s="734"/>
      <c r="CG106" s="734"/>
      <c r="CH106" s="734"/>
      <c r="CI106" s="734"/>
      <c r="CJ106" s="735"/>
      <c r="CK106" s="735"/>
      <c r="CL106" s="735"/>
      <c r="CM106" s="735"/>
      <c r="CN106" s="735"/>
      <c r="CO106" s="735"/>
      <c r="CP106" s="735"/>
      <c r="CQ106" s="734"/>
      <c r="CR106" s="734"/>
      <c r="CS106" s="734"/>
      <c r="CT106" s="734"/>
      <c r="CU106" s="734"/>
      <c r="CV106" s="734"/>
      <c r="CW106" s="734"/>
      <c r="CX106" s="734"/>
      <c r="CY106" s="734"/>
      <c r="CZ106" s="734"/>
      <c r="DA106" s="734"/>
      <c r="DB106" s="735"/>
      <c r="DC106" s="735"/>
      <c r="DD106" s="735"/>
      <c r="DE106" s="735"/>
      <c r="DF106" s="735"/>
      <c r="DG106" s="735"/>
      <c r="DH106" s="735"/>
      <c r="DI106" s="735"/>
      <c r="DJ106" s="735"/>
      <c r="DK106" s="735"/>
      <c r="DL106" s="735"/>
      <c r="DM106" s="735"/>
      <c r="DN106" s="735"/>
      <c r="DO106" s="735"/>
      <c r="DP106" s="735"/>
      <c r="DQ106" s="735"/>
      <c r="DR106" s="735"/>
      <c r="DS106" s="735"/>
      <c r="DT106" s="735"/>
      <c r="DU106" s="734"/>
      <c r="DV106" s="734"/>
      <c r="DW106" s="734"/>
      <c r="DX106" s="734"/>
      <c r="DY106" s="734"/>
      <c r="DZ106" s="734"/>
      <c r="EA106" s="735"/>
      <c r="EB106" s="735"/>
      <c r="EC106" s="735"/>
      <c r="ED106" s="735"/>
      <c r="EE106" s="735"/>
      <c r="EF106" s="735"/>
      <c r="EG106" s="735"/>
      <c r="EH106" s="735"/>
      <c r="EI106" s="735"/>
      <c r="EJ106" s="735"/>
      <c r="EK106" s="735"/>
      <c r="EL106" s="735"/>
      <c r="EM106" s="735"/>
      <c r="EN106" s="735"/>
      <c r="EO106" s="735"/>
      <c r="EP106" s="735"/>
      <c r="EQ106" s="735"/>
      <c r="ER106" s="735"/>
      <c r="ES106" s="735"/>
      <c r="ET106" s="735"/>
      <c r="EU106" s="735"/>
      <c r="EV106" s="735"/>
      <c r="EW106" s="735"/>
      <c r="EX106" s="735"/>
      <c r="EY106" s="735"/>
      <c r="EZ106" s="735"/>
      <c r="FA106" s="734"/>
      <c r="FB106" s="734"/>
      <c r="FC106" s="734"/>
      <c r="FD106" s="734"/>
      <c r="FE106" s="734"/>
      <c r="FF106" s="734"/>
      <c r="FG106" s="734"/>
      <c r="FH106" s="734"/>
      <c r="FI106" s="736"/>
    </row>
    <row r="107" spans="1:166" s="145" customFormat="1" ht="30" customHeight="1">
      <c r="A107" s="700" t="s">
        <v>250</v>
      </c>
      <c r="B107" s="700"/>
      <c r="C107" s="700"/>
      <c r="D107" s="700"/>
      <c r="E107" s="700"/>
      <c r="F107" s="710" t="s">
        <v>255</v>
      </c>
      <c r="G107" s="710"/>
      <c r="H107" s="714" t="s">
        <v>83</v>
      </c>
      <c r="I107" s="714"/>
      <c r="J107" s="717" t="str">
        <f>J1</f>
        <v>Com. Hindi</v>
      </c>
      <c r="K107" s="717"/>
      <c r="L107" s="717"/>
      <c r="M107" s="717"/>
      <c r="N107" s="717"/>
      <c r="O107" s="717"/>
      <c r="P107" s="717"/>
      <c r="Q107" s="717"/>
      <c r="R107" s="717"/>
      <c r="S107" s="717"/>
      <c r="T107" s="717"/>
      <c r="U107" s="717"/>
      <c r="V107" s="717"/>
      <c r="W107" s="717"/>
      <c r="X107" s="717"/>
      <c r="Y107" s="717" t="str">
        <f>Y1</f>
        <v>Com. English</v>
      </c>
      <c r="Z107" s="717"/>
      <c r="AA107" s="717"/>
      <c r="AB107" s="717"/>
      <c r="AC107" s="717"/>
      <c r="AD107" s="717"/>
      <c r="AE107" s="717"/>
      <c r="AF107" s="717"/>
      <c r="AG107" s="717"/>
      <c r="AH107" s="717"/>
      <c r="AI107" s="717"/>
      <c r="AJ107" s="717"/>
      <c r="AK107" s="717"/>
      <c r="AL107" s="717"/>
      <c r="AM107" s="717"/>
      <c r="AN107" s="773"/>
      <c r="AO107" s="717" t="s">
        <v>403</v>
      </c>
      <c r="AP107" s="717"/>
      <c r="AQ107" s="708" t="str">
        <f>AO1</f>
        <v>POLITICAL SCIENCE</v>
      </c>
      <c r="AR107" s="708"/>
      <c r="AS107" s="708"/>
      <c r="AT107" s="708" t="str">
        <f>AS1</f>
        <v/>
      </c>
      <c r="AU107" s="708"/>
      <c r="AV107" s="708"/>
      <c r="AW107" s="708" t="str">
        <f>AW1</f>
        <v>BIOLOGY</v>
      </c>
      <c r="AX107" s="708"/>
      <c r="AY107" s="708"/>
      <c r="AZ107" s="398"/>
      <c r="BA107" s="398"/>
      <c r="BB107" s="398"/>
      <c r="BC107" s="398"/>
      <c r="BD107" s="398"/>
      <c r="BE107" s="398"/>
      <c r="BF107" s="398"/>
      <c r="BG107" s="709" t="s">
        <v>403</v>
      </c>
      <c r="BH107" s="709"/>
      <c r="BI107" s="708" t="str">
        <f>BG1</f>
        <v>HISTORY</v>
      </c>
      <c r="BJ107" s="708"/>
      <c r="BK107" s="708"/>
      <c r="BL107" s="708" t="str">
        <f>BK1</f>
        <v/>
      </c>
      <c r="BM107" s="708"/>
      <c r="BN107" s="708"/>
      <c r="BO107" s="708" t="str">
        <f>BO1</f>
        <v/>
      </c>
      <c r="BP107" s="708"/>
      <c r="BQ107" s="708"/>
      <c r="BR107" s="327"/>
      <c r="BS107" s="327"/>
      <c r="BT107" s="327"/>
      <c r="BU107" s="327"/>
      <c r="BV107" s="327"/>
      <c r="BW107" s="328"/>
      <c r="BX107" s="761"/>
      <c r="BY107" s="709" t="s">
        <v>403</v>
      </c>
      <c r="BZ107" s="709"/>
      <c r="CA107" s="708" t="str">
        <f>BY1</f>
        <v>GEOGRAPHY</v>
      </c>
      <c r="CB107" s="708"/>
      <c r="CC107" s="708"/>
      <c r="CD107" s="708" t="str">
        <f>CC1</f>
        <v>HINDI LITERATURE</v>
      </c>
      <c r="CE107" s="708"/>
      <c r="CF107" s="708"/>
      <c r="CG107" s="708" t="str">
        <f>CG1</f>
        <v/>
      </c>
      <c r="CH107" s="708"/>
      <c r="CI107" s="708"/>
      <c r="CJ107" s="327"/>
      <c r="CK107" s="327"/>
      <c r="CL107" s="327"/>
      <c r="CM107" s="327"/>
      <c r="CN107" s="327"/>
      <c r="CO107" s="328"/>
      <c r="CP107" s="761"/>
      <c r="CQ107" s="709" t="s">
        <v>403</v>
      </c>
      <c r="CR107" s="709"/>
      <c r="CS107" s="708" t="str">
        <f>CQ1</f>
        <v>MATHEMATICS</v>
      </c>
      <c r="CT107" s="708"/>
      <c r="CU107" s="708"/>
      <c r="CV107" s="708" t="str">
        <f>CU1</f>
        <v>BEAUTY AND HEALTH</v>
      </c>
      <c r="CW107" s="708"/>
      <c r="CX107" s="708"/>
      <c r="CY107" s="708" t="str">
        <f>CY1</f>
        <v>ELECTRICALS AND ELECTRONICS</v>
      </c>
      <c r="CZ107" s="708"/>
      <c r="DA107" s="708"/>
      <c r="DB107" s="327"/>
      <c r="DC107" s="327"/>
      <c r="DD107" s="327"/>
      <c r="DE107" s="327"/>
      <c r="DF107" s="327"/>
      <c r="DG107" s="328"/>
      <c r="DH107" s="328"/>
      <c r="DI107" s="142"/>
      <c r="DJ107" s="142"/>
      <c r="DK107" s="142"/>
      <c r="DL107" s="142"/>
      <c r="DM107" s="142"/>
      <c r="DN107" s="142"/>
      <c r="DO107" s="142"/>
      <c r="DP107" s="142"/>
      <c r="DQ107" s="142"/>
      <c r="DR107" s="142"/>
      <c r="DS107" s="142"/>
      <c r="DT107" s="142"/>
      <c r="DU107" s="770"/>
      <c r="DV107" s="764" t="s">
        <v>409</v>
      </c>
      <c r="DW107" s="765"/>
      <c r="DX107" s="765"/>
      <c r="DY107" s="765"/>
      <c r="DZ107" s="766"/>
      <c r="EA107" s="143"/>
      <c r="EB107" s="143"/>
      <c r="EC107" s="143"/>
      <c r="ED107" s="143"/>
      <c r="EE107" s="143"/>
      <c r="EF107" s="143"/>
      <c r="EG107" s="143"/>
      <c r="EH107" s="143"/>
      <c r="EI107" s="143"/>
      <c r="EJ107" s="143"/>
      <c r="EK107" s="143"/>
      <c r="EL107" s="143"/>
      <c r="EM107" s="143"/>
      <c r="EN107" s="143"/>
      <c r="EO107" s="143"/>
      <c r="EP107" s="143"/>
      <c r="EQ107" s="143"/>
      <c r="ER107" s="143"/>
      <c r="ES107" s="143"/>
      <c r="ET107" s="143"/>
      <c r="EU107" s="143"/>
      <c r="EV107" s="143"/>
      <c r="EW107" s="143"/>
      <c r="EX107" s="143"/>
      <c r="EY107" s="143"/>
      <c r="EZ107" s="143"/>
      <c r="FA107" s="748" t="s">
        <v>262</v>
      </c>
      <c r="FB107" s="748"/>
      <c r="FC107" s="404">
        <f>'Master sheet'!C12</f>
        <v>43931</v>
      </c>
      <c r="FD107" s="695" t="s">
        <v>268</v>
      </c>
      <c r="FE107" s="695"/>
      <c r="FF107" s="695"/>
      <c r="FG107" s="697">
        <f>SUM(FG112,FG113,FG118)</f>
        <v>15</v>
      </c>
      <c r="FH107" s="697"/>
      <c r="FI107" s="405"/>
      <c r="FJ107" s="144"/>
    </row>
    <row r="108" spans="1:166" s="151" customFormat="1" ht="30" customHeight="1">
      <c r="A108" s="709" t="s">
        <v>251</v>
      </c>
      <c r="B108" s="709"/>
      <c r="C108" s="709"/>
      <c r="D108" s="709"/>
      <c r="E108" s="709"/>
      <c r="F108" s="710" t="s">
        <v>256</v>
      </c>
      <c r="G108" s="710"/>
      <c r="H108" s="714" t="s">
        <v>83</v>
      </c>
      <c r="I108" s="714"/>
      <c r="J108" s="717" t="str">
        <f>J2</f>
        <v>Mangilal Rangi</v>
      </c>
      <c r="K108" s="717"/>
      <c r="L108" s="717"/>
      <c r="M108" s="717"/>
      <c r="N108" s="717"/>
      <c r="O108" s="717"/>
      <c r="P108" s="717"/>
      <c r="Q108" s="717"/>
      <c r="R108" s="717"/>
      <c r="S108" s="717"/>
      <c r="T108" s="717"/>
      <c r="U108" s="717"/>
      <c r="V108" s="717"/>
      <c r="W108" s="717"/>
      <c r="X108" s="717"/>
      <c r="Y108" s="717" t="str">
        <f>Y2</f>
        <v>Mishri lal</v>
      </c>
      <c r="Z108" s="717"/>
      <c r="AA108" s="717"/>
      <c r="AB108" s="717"/>
      <c r="AC108" s="717"/>
      <c r="AD108" s="717"/>
      <c r="AE108" s="717"/>
      <c r="AF108" s="717"/>
      <c r="AG108" s="717"/>
      <c r="AH108" s="717"/>
      <c r="AI108" s="717"/>
      <c r="AJ108" s="717"/>
      <c r="AK108" s="717"/>
      <c r="AL108" s="717"/>
      <c r="AM108" s="717"/>
      <c r="AN108" s="773"/>
      <c r="AO108" s="717" t="s">
        <v>419</v>
      </c>
      <c r="AP108" s="717"/>
      <c r="AQ108" s="731" t="str">
        <f>AO2</f>
        <v>Heera lal jat</v>
      </c>
      <c r="AR108" s="731"/>
      <c r="AS108" s="731"/>
      <c r="AT108" s="731" t="str">
        <f>AS2</f>
        <v/>
      </c>
      <c r="AU108" s="731"/>
      <c r="AV108" s="731"/>
      <c r="AW108" s="731" t="str">
        <f>AW2</f>
        <v>Kamlesh</v>
      </c>
      <c r="AX108" s="731"/>
      <c r="AY108" s="731"/>
      <c r="AZ108" s="398"/>
      <c r="BA108" s="398"/>
      <c r="BB108" s="398"/>
      <c r="BC108" s="398"/>
      <c r="BD108" s="398"/>
      <c r="BE108" s="398"/>
      <c r="BF108" s="398"/>
      <c r="BG108" s="709" t="s">
        <v>419</v>
      </c>
      <c r="BH108" s="709"/>
      <c r="BI108" s="731" t="str">
        <f>BG2</f>
        <v>Bhagwan singh</v>
      </c>
      <c r="BJ108" s="731"/>
      <c r="BK108" s="731"/>
      <c r="BL108" s="731" t="str">
        <f>BK2</f>
        <v/>
      </c>
      <c r="BM108" s="731"/>
      <c r="BN108" s="731"/>
      <c r="BO108" s="731" t="str">
        <f>BO2</f>
        <v/>
      </c>
      <c r="BP108" s="731"/>
      <c r="BQ108" s="731"/>
      <c r="BR108" s="327"/>
      <c r="BS108" s="327"/>
      <c r="BT108" s="327"/>
      <c r="BU108" s="327"/>
      <c r="BV108" s="327"/>
      <c r="BW108" s="328"/>
      <c r="BX108" s="762"/>
      <c r="BY108" s="709" t="s">
        <v>419</v>
      </c>
      <c r="BZ108" s="709"/>
      <c r="CA108" s="731" t="str">
        <f>BY2</f>
        <v>Kalyan Singh</v>
      </c>
      <c r="CB108" s="731"/>
      <c r="CC108" s="731"/>
      <c r="CD108" s="731" t="str">
        <f>CC2</f>
        <v>Rajiv</v>
      </c>
      <c r="CE108" s="731"/>
      <c r="CF108" s="731"/>
      <c r="CG108" s="731" t="str">
        <f>CG2</f>
        <v/>
      </c>
      <c r="CH108" s="731"/>
      <c r="CI108" s="731"/>
      <c r="CJ108" s="327"/>
      <c r="CK108" s="327"/>
      <c r="CL108" s="327"/>
      <c r="CM108" s="327"/>
      <c r="CN108" s="327"/>
      <c r="CO108" s="328"/>
      <c r="CP108" s="762"/>
      <c r="CQ108" s="709" t="s">
        <v>419</v>
      </c>
      <c r="CR108" s="709"/>
      <c r="CS108" s="731" t="str">
        <f>CQ2</f>
        <v>Manhendra patel</v>
      </c>
      <c r="CT108" s="731"/>
      <c r="CU108" s="731"/>
      <c r="CV108" s="731" t="str">
        <f>CU2</f>
        <v>mangi lal rangi</v>
      </c>
      <c r="CW108" s="731"/>
      <c r="CX108" s="731"/>
      <c r="CY108" s="731" t="str">
        <f>CY2</f>
        <v xml:space="preserve">Bhalaram </v>
      </c>
      <c r="CZ108" s="731"/>
      <c r="DA108" s="731"/>
      <c r="DB108" s="327"/>
      <c r="DC108" s="327"/>
      <c r="DD108" s="327"/>
      <c r="DE108" s="327"/>
      <c r="DF108" s="327"/>
      <c r="DG108" s="328"/>
      <c r="DH108" s="328"/>
      <c r="DI108" s="146"/>
      <c r="DJ108" s="147"/>
      <c r="DK108" s="147"/>
      <c r="DL108" s="147"/>
      <c r="DM108" s="147"/>
      <c r="DN108" s="148"/>
      <c r="DO108" s="149"/>
      <c r="DP108" s="149"/>
      <c r="DQ108" s="149"/>
      <c r="DR108" s="149"/>
      <c r="DS108" s="149"/>
      <c r="DT108" s="149"/>
      <c r="DU108" s="771"/>
      <c r="DV108" s="767"/>
      <c r="DW108" s="768"/>
      <c r="DX108" s="768"/>
      <c r="DY108" s="768"/>
      <c r="DZ108" s="769"/>
      <c r="EA108" s="150"/>
      <c r="EB108" s="150"/>
      <c r="EC108" s="150"/>
      <c r="ED108" s="150"/>
      <c r="EE108" s="150"/>
      <c r="EF108" s="150"/>
      <c r="EG108" s="150"/>
      <c r="EH108" s="150"/>
      <c r="EI108" s="150"/>
      <c r="EJ108" s="150"/>
      <c r="EK108" s="150"/>
      <c r="EL108" s="150"/>
      <c r="EM108" s="150"/>
      <c r="EN108" s="150"/>
      <c r="EO108" s="150"/>
      <c r="EP108" s="150"/>
      <c r="EQ108" s="150"/>
      <c r="ER108" s="150"/>
      <c r="ES108" s="150"/>
      <c r="ET108" s="150"/>
      <c r="EU108" s="150"/>
      <c r="EV108" s="150"/>
      <c r="EW108" s="150"/>
      <c r="EX108" s="150"/>
      <c r="EY108" s="150"/>
      <c r="EZ108" s="150"/>
      <c r="FA108" s="687" t="s">
        <v>263</v>
      </c>
      <c r="FB108" s="687"/>
      <c r="FC108" s="712"/>
      <c r="FD108" s="689" t="s">
        <v>269</v>
      </c>
      <c r="FE108" s="689"/>
      <c r="FF108" s="406"/>
      <c r="FG108" s="693">
        <f>COUNTIF(FG6:FG105,"I")</f>
        <v>10</v>
      </c>
      <c r="FH108" s="693"/>
      <c r="FI108" s="407"/>
    </row>
    <row r="109" spans="1:166" s="154" customFormat="1" ht="18" customHeight="1">
      <c r="A109" s="387" t="s">
        <v>85</v>
      </c>
      <c r="B109" s="387" t="s">
        <v>86</v>
      </c>
      <c r="C109" s="387" t="s">
        <v>87</v>
      </c>
      <c r="D109" s="388" t="s">
        <v>12</v>
      </c>
      <c r="E109" s="389" t="s">
        <v>88</v>
      </c>
      <c r="F109" s="710" t="s">
        <v>251</v>
      </c>
      <c r="G109" s="710"/>
      <c r="H109" s="714" t="s">
        <v>83</v>
      </c>
      <c r="I109" s="714"/>
      <c r="J109" s="716">
        <f>COUNTA(DY6:DY105)-COUNTIF(DY6:DY105,"RE")-COUNTIF(DY6:DY105,"AB")-COUNTIF(DY6:DY105,"")</f>
        <v>14</v>
      </c>
      <c r="K109" s="716"/>
      <c r="L109" s="716"/>
      <c r="M109" s="716"/>
      <c r="N109" s="716"/>
      <c r="O109" s="716"/>
      <c r="P109" s="716"/>
      <c r="Q109" s="716"/>
      <c r="R109" s="716"/>
      <c r="S109" s="716"/>
      <c r="T109" s="716"/>
      <c r="U109" s="716"/>
      <c r="V109" s="716"/>
      <c r="W109" s="716"/>
      <c r="X109" s="716"/>
      <c r="Y109" s="716">
        <f>COUNTA(EA6:EA105)-COUNTIF(EA6:EA105,"RE")-COUNTIF(EA6:EA105,"AB")-COUNTIF(EA6:EA105,"")</f>
        <v>15</v>
      </c>
      <c r="Z109" s="716"/>
      <c r="AA109" s="716"/>
      <c r="AB109" s="716"/>
      <c r="AC109" s="716"/>
      <c r="AD109" s="716"/>
      <c r="AE109" s="716"/>
      <c r="AF109" s="716"/>
      <c r="AG109" s="716"/>
      <c r="AH109" s="716"/>
      <c r="AI109" s="716"/>
      <c r="AJ109" s="716"/>
      <c r="AK109" s="716"/>
      <c r="AL109" s="716"/>
      <c r="AM109" s="716"/>
      <c r="AN109" s="773"/>
      <c r="AO109" s="717" t="s">
        <v>404</v>
      </c>
      <c r="AP109" s="717"/>
      <c r="AQ109" s="717">
        <f>COUNTA(ED6:ED105)-COUNTIF(ED6:ED105,"RE")-COUNTIF(ED6:ED105,"AB")-COUNTIF(ED6:ED105,"")</f>
        <v>15</v>
      </c>
      <c r="AR109" s="717"/>
      <c r="AS109" s="717"/>
      <c r="AT109" s="717">
        <f>COUNTA(EE6:EE105)-COUNTIF(EE6:EE105,"RE")-COUNTIF(EE6:EE105,"AB")-COUNTIF(EE6:EE105,"")</f>
        <v>0</v>
      </c>
      <c r="AU109" s="717"/>
      <c r="AV109" s="717"/>
      <c r="AW109" s="717">
        <f>COUNTA(EF6:EF105)-COUNTIF(EF6:EF105,"RE")-COUNTIF(EF6:EF105,"AB")-COUNTIF(EF6:EF105,"")</f>
        <v>0</v>
      </c>
      <c r="AX109" s="717"/>
      <c r="AY109" s="717"/>
      <c r="AZ109" s="399"/>
      <c r="BA109" s="399"/>
      <c r="BB109" s="399"/>
      <c r="BC109" s="399"/>
      <c r="BD109" s="399"/>
      <c r="BE109" s="399"/>
      <c r="BF109" s="399"/>
      <c r="BG109" s="717" t="s">
        <v>404</v>
      </c>
      <c r="BH109" s="717"/>
      <c r="BI109" s="717">
        <f>COUNTA(EI6:EI105)-COUNTIF(EI6:EI105,"RE")-COUNTIF(EI6:EI105,"AB")-COUNTIF(EI6:EI105,"")</f>
        <v>15</v>
      </c>
      <c r="BJ109" s="717"/>
      <c r="BK109" s="717"/>
      <c r="BL109" s="717">
        <f>COUNTA(EJ6:EJ105)-COUNTIF(EJ6:EJ105,"RE")-COUNTIF(EJ6:EJ105,"AB")-COUNTIF(EJ6:EJ105,"")</f>
        <v>0</v>
      </c>
      <c r="BM109" s="717"/>
      <c r="BN109" s="717"/>
      <c r="BO109" s="717">
        <f>COUNTA(EK6:EK105)-COUNTIF(EK6:EK105,"RE")-COUNTIF(EK6:EK105,"AB")-COUNTIF(EK6:EK105,"")</f>
        <v>0</v>
      </c>
      <c r="BP109" s="717"/>
      <c r="BQ109" s="717"/>
      <c r="BR109" s="300"/>
      <c r="BS109" s="300"/>
      <c r="BT109" s="300"/>
      <c r="BU109" s="300"/>
      <c r="BV109" s="300"/>
      <c r="BW109" s="296"/>
      <c r="BX109" s="762"/>
      <c r="BY109" s="717" t="s">
        <v>404</v>
      </c>
      <c r="BZ109" s="717"/>
      <c r="CA109" s="717">
        <f>COUNTA(EN6:EN105)-COUNTIF(EN6:EN105,"RE")-COUNTIF(EN6:EN105,"AB")-COUNTIF(EN6:EN105,"")</f>
        <v>11</v>
      </c>
      <c r="CB109" s="717"/>
      <c r="CC109" s="717"/>
      <c r="CD109" s="717">
        <f>COUNTA(EO6:EO105)-COUNTIF(EO6:EO105,"RE")-COUNTIF(EO6:EO105,"AB")-COUNTIF(EO6:EO105,"")</f>
        <v>4</v>
      </c>
      <c r="CE109" s="717"/>
      <c r="CF109" s="717"/>
      <c r="CG109" s="717">
        <f>COUNTA(EP6:EP105)-COUNTIF(EP6:EP105,"RE")-COUNTIF(EP6:EP105,"AB")-COUNTIF(EP6:EP105,"")</f>
        <v>0</v>
      </c>
      <c r="CH109" s="717"/>
      <c r="CI109" s="717"/>
      <c r="CJ109" s="300"/>
      <c r="CK109" s="300"/>
      <c r="CL109" s="300"/>
      <c r="CM109" s="300"/>
      <c r="CN109" s="300"/>
      <c r="CO109" s="296"/>
      <c r="CP109" s="762"/>
      <c r="CQ109" s="717" t="s">
        <v>404</v>
      </c>
      <c r="CR109" s="717"/>
      <c r="CS109" s="717">
        <f>COUNTA(ES6:ES105)-COUNTIF(ES6:ES105,"RE")-COUNTIF(ES6:ES105,"AB")-COUNTIF(ES6:ES105,"")</f>
        <v>2</v>
      </c>
      <c r="CT109" s="717"/>
      <c r="CU109" s="717"/>
      <c r="CV109" s="717">
        <f>COUNTA(ET6:ET105)-COUNTIF(ET6:ET105,"RE")-COUNTIF(ET6:ET105,"AB")-COUNTIF(ET6:ET105,"")</f>
        <v>2</v>
      </c>
      <c r="CW109" s="717"/>
      <c r="CX109" s="717"/>
      <c r="CY109" s="717">
        <f>COUNTA(EU6:EU105)-COUNTIF(EU6:EU105,"RE")-COUNTIF(EU6:EU105,"AB")-COUNTIF(EU6:EU105,"")</f>
        <v>2</v>
      </c>
      <c r="CZ109" s="717"/>
      <c r="DA109" s="717"/>
      <c r="DB109" s="300"/>
      <c r="DC109" s="300"/>
      <c r="DD109" s="300"/>
      <c r="DE109" s="300"/>
      <c r="DF109" s="300"/>
      <c r="DG109" s="296"/>
      <c r="DH109" s="296"/>
      <c r="DI109" s="152"/>
      <c r="DJ109" s="148"/>
      <c r="DK109" s="148"/>
      <c r="DL109" s="148"/>
      <c r="DM109" s="148"/>
      <c r="DN109" s="148"/>
      <c r="DO109" s="153"/>
      <c r="DP109" s="153"/>
      <c r="DQ109" s="153"/>
      <c r="DR109" s="153"/>
      <c r="DS109" s="153"/>
      <c r="DT109" s="153"/>
      <c r="DU109" s="771"/>
      <c r="DV109" s="717" t="s">
        <v>404</v>
      </c>
      <c r="DW109" s="717"/>
      <c r="DX109" s="717">
        <f>COUNTA(EW6:EW105)-COUNTIF(EW6:EW105,"RE")-COUNTIF(EW6:EW105,"AB")-COUNTIF(EW6:EW105,"")</f>
        <v>15</v>
      </c>
      <c r="DY109" s="717"/>
      <c r="DZ109" s="717"/>
      <c r="EA109" s="150"/>
      <c r="EB109" s="150"/>
      <c r="EC109" s="150"/>
      <c r="ED109" s="150"/>
      <c r="EE109" s="150"/>
      <c r="EF109" s="150"/>
      <c r="EG109" s="150"/>
      <c r="EH109" s="150"/>
      <c r="EI109" s="150"/>
      <c r="EJ109" s="150"/>
      <c r="EK109" s="150"/>
      <c r="EL109" s="150"/>
      <c r="EM109" s="150"/>
      <c r="EN109" s="150"/>
      <c r="EO109" s="150"/>
      <c r="EP109" s="150"/>
      <c r="EQ109" s="150"/>
      <c r="ER109" s="150"/>
      <c r="ES109" s="150"/>
      <c r="ET109" s="150"/>
      <c r="EU109" s="150"/>
      <c r="EV109" s="150"/>
      <c r="EW109" s="150"/>
      <c r="EX109" s="150"/>
      <c r="EY109" s="150"/>
      <c r="EZ109" s="150"/>
      <c r="FA109" s="687"/>
      <c r="FB109" s="687"/>
      <c r="FC109" s="712"/>
      <c r="FD109" s="689" t="s">
        <v>270</v>
      </c>
      <c r="FE109" s="689"/>
      <c r="FF109" s="406"/>
      <c r="FG109" s="694">
        <f>COUNTIF(FG6:FG105,"II")</f>
        <v>4</v>
      </c>
      <c r="FH109" s="694"/>
      <c r="FI109" s="407"/>
    </row>
    <row r="110" spans="1:166" s="151" customFormat="1" ht="18" customHeight="1">
      <c r="A110" s="390">
        <f>COUNTIF(FG6:FG105,"I")+COUNTIF(FG6:FG105,"D")</f>
        <v>10</v>
      </c>
      <c r="B110" s="390">
        <f>COUNTIF(FG6:FG105,"II")</f>
        <v>4</v>
      </c>
      <c r="C110" s="390">
        <f>COUNTIF(FG6:FG105,"III")</f>
        <v>1</v>
      </c>
      <c r="D110" s="390">
        <f>A110+B110+C110</f>
        <v>15</v>
      </c>
      <c r="E110" s="391">
        <f>FG114</f>
        <v>100</v>
      </c>
      <c r="F110" s="715" t="s">
        <v>283</v>
      </c>
      <c r="G110" s="715"/>
      <c r="H110" s="714" t="s">
        <v>83</v>
      </c>
      <c r="I110" s="714"/>
      <c r="J110" s="719">
        <f>COUNTIF(DY6:DY105,"D")</f>
        <v>4</v>
      </c>
      <c r="K110" s="719"/>
      <c r="L110" s="719"/>
      <c r="M110" s="719"/>
      <c r="N110" s="719"/>
      <c r="O110" s="719"/>
      <c r="P110" s="719"/>
      <c r="Q110" s="719"/>
      <c r="R110" s="719"/>
      <c r="S110" s="711"/>
      <c r="T110" s="711"/>
      <c r="U110" s="711"/>
      <c r="V110" s="711"/>
      <c r="W110" s="711"/>
      <c r="X110" s="392"/>
      <c r="Y110" s="719">
        <f>COUNTIF(EA6:EA105,"D")</f>
        <v>1</v>
      </c>
      <c r="Z110" s="719"/>
      <c r="AA110" s="719"/>
      <c r="AB110" s="719"/>
      <c r="AC110" s="719"/>
      <c r="AD110" s="719"/>
      <c r="AE110" s="719"/>
      <c r="AF110" s="719"/>
      <c r="AG110" s="719"/>
      <c r="AH110" s="711"/>
      <c r="AI110" s="711"/>
      <c r="AJ110" s="711"/>
      <c r="AK110" s="711"/>
      <c r="AL110" s="711"/>
      <c r="AM110" s="392"/>
      <c r="AN110" s="773"/>
      <c r="AO110" s="717" t="s">
        <v>84</v>
      </c>
      <c r="AP110" s="717"/>
      <c r="AQ110" s="717">
        <f>COUNTIF($ED$6:$ED$105,"D")</f>
        <v>12</v>
      </c>
      <c r="AR110" s="717"/>
      <c r="AS110" s="717"/>
      <c r="AT110" s="717">
        <f>COUNTIF($EE$6:$EE$105,"D")</f>
        <v>0</v>
      </c>
      <c r="AU110" s="717"/>
      <c r="AV110" s="717"/>
      <c r="AW110" s="717">
        <f>COUNTIF($EF$6:$EF$105,"D")</f>
        <v>0</v>
      </c>
      <c r="AX110" s="717"/>
      <c r="AY110" s="717"/>
      <c r="AZ110" s="400"/>
      <c r="BA110" s="400"/>
      <c r="BB110" s="400"/>
      <c r="BC110" s="400"/>
      <c r="BD110" s="400"/>
      <c r="BE110" s="392"/>
      <c r="BF110" s="392"/>
      <c r="BG110" s="717" t="s">
        <v>84</v>
      </c>
      <c r="BH110" s="717"/>
      <c r="BI110" s="717">
        <f>COUNTIF(EI6:EI105,"D")</f>
        <v>10</v>
      </c>
      <c r="BJ110" s="717"/>
      <c r="BK110" s="717"/>
      <c r="BL110" s="717">
        <f>COUNTIF($EJ$6:$EJ$105,"D")</f>
        <v>0</v>
      </c>
      <c r="BM110" s="717"/>
      <c r="BN110" s="717"/>
      <c r="BO110" s="717">
        <f>COUNTIF($EK$6:$EK$105,"D")</f>
        <v>0</v>
      </c>
      <c r="BP110" s="717"/>
      <c r="BQ110" s="717"/>
      <c r="BR110" s="301"/>
      <c r="BS110" s="301"/>
      <c r="BT110" s="301"/>
      <c r="BU110" s="301"/>
      <c r="BV110" s="302"/>
      <c r="BW110" s="297"/>
      <c r="BX110" s="762"/>
      <c r="BY110" s="717" t="s">
        <v>84</v>
      </c>
      <c r="BZ110" s="717"/>
      <c r="CA110" s="717">
        <f>COUNTIF($EN$6:$EN$105,"D")</f>
        <v>7</v>
      </c>
      <c r="CB110" s="717"/>
      <c r="CC110" s="717"/>
      <c r="CD110" s="717">
        <f>COUNTIF(EO6:EO105,"D")</f>
        <v>3</v>
      </c>
      <c r="CE110" s="717"/>
      <c r="CF110" s="717"/>
      <c r="CG110" s="717">
        <f>COUNTIF(EP6:EP105,"D")</f>
        <v>0</v>
      </c>
      <c r="CH110" s="717"/>
      <c r="CI110" s="717"/>
      <c r="CJ110" s="301"/>
      <c r="CK110" s="301"/>
      <c r="CL110" s="301"/>
      <c r="CM110" s="301"/>
      <c r="CN110" s="302"/>
      <c r="CO110" s="297"/>
      <c r="CP110" s="762"/>
      <c r="CQ110" s="717" t="s">
        <v>84</v>
      </c>
      <c r="CR110" s="717"/>
      <c r="CS110" s="717">
        <f>COUNTIF(ES6:ES105,"D")</f>
        <v>2</v>
      </c>
      <c r="CT110" s="717"/>
      <c r="CU110" s="717"/>
      <c r="CV110" s="717">
        <f>COUNTIF(ET6:ET105,"D")</f>
        <v>1</v>
      </c>
      <c r="CW110" s="717"/>
      <c r="CX110" s="717"/>
      <c r="CY110" s="717">
        <f>COUNTIF(EU6:EU105,"D")</f>
        <v>1</v>
      </c>
      <c r="CZ110" s="717"/>
      <c r="DA110" s="717"/>
      <c r="DB110" s="301"/>
      <c r="DC110" s="301"/>
      <c r="DD110" s="301"/>
      <c r="DE110" s="301"/>
      <c r="DF110" s="302"/>
      <c r="DG110" s="297"/>
      <c r="DH110" s="297"/>
      <c r="DI110" s="152"/>
      <c r="DJ110" s="148"/>
      <c r="DK110" s="148"/>
      <c r="DL110" s="148"/>
      <c r="DM110" s="148"/>
      <c r="DN110" s="148"/>
      <c r="DO110" s="155"/>
      <c r="DP110" s="155"/>
      <c r="DQ110" s="155"/>
      <c r="DR110" s="155"/>
      <c r="DS110" s="155"/>
      <c r="DT110" s="155"/>
      <c r="DU110" s="771"/>
      <c r="DV110" s="717" t="s">
        <v>84</v>
      </c>
      <c r="DW110" s="717"/>
      <c r="DX110" s="717">
        <f>COUNTIF(EW6:EW105,"D")</f>
        <v>8</v>
      </c>
      <c r="DY110" s="717"/>
      <c r="DZ110" s="717"/>
      <c r="EA110" s="150"/>
      <c r="EB110" s="150"/>
      <c r="EC110" s="150"/>
      <c r="ED110" s="150"/>
      <c r="EE110" s="150"/>
      <c r="EF110" s="150"/>
      <c r="EG110" s="150"/>
      <c r="EH110" s="150"/>
      <c r="EI110" s="150"/>
      <c r="EJ110" s="150"/>
      <c r="EK110" s="150"/>
      <c r="EL110" s="150"/>
      <c r="EM110" s="150"/>
      <c r="EN110" s="150"/>
      <c r="EO110" s="150"/>
      <c r="EP110" s="150"/>
      <c r="EQ110" s="150"/>
      <c r="ER110" s="150"/>
      <c r="ES110" s="150"/>
      <c r="ET110" s="150"/>
      <c r="EU110" s="150"/>
      <c r="EV110" s="150"/>
      <c r="EW110" s="150"/>
      <c r="EX110" s="150"/>
      <c r="EY110" s="150"/>
      <c r="EZ110" s="150"/>
      <c r="FA110" s="687" t="s">
        <v>264</v>
      </c>
      <c r="FB110" s="687"/>
      <c r="FC110" s="688" t="str">
        <f>CONCATENATE("(",'Master sheet'!C15," )")</f>
        <v>(Bhagwan Singh )</v>
      </c>
      <c r="FD110" s="689" t="s">
        <v>271</v>
      </c>
      <c r="FE110" s="689"/>
      <c r="FF110" s="406"/>
      <c r="FG110" s="693">
        <f>COUNTIF(FG6:FG105,"III")</f>
        <v>1</v>
      </c>
      <c r="FH110" s="693"/>
      <c r="FI110" s="408"/>
    </row>
    <row r="111" spans="1:166" s="151" customFormat="1" ht="18" customHeight="1">
      <c r="A111" s="740"/>
      <c r="B111" s="740"/>
      <c r="C111" s="740"/>
      <c r="D111" s="740"/>
      <c r="E111" s="393"/>
      <c r="F111" s="713" t="s">
        <v>269</v>
      </c>
      <c r="G111" s="713"/>
      <c r="H111" s="714" t="s">
        <v>83</v>
      </c>
      <c r="I111" s="714"/>
      <c r="J111" s="744">
        <f>COUNTIF(DY6:DY105,"i")</f>
        <v>2</v>
      </c>
      <c r="K111" s="744"/>
      <c r="L111" s="744"/>
      <c r="M111" s="744"/>
      <c r="N111" s="744"/>
      <c r="O111" s="744"/>
      <c r="P111" s="744"/>
      <c r="Q111" s="744"/>
      <c r="R111" s="744"/>
      <c r="S111" s="718"/>
      <c r="T111" s="718"/>
      <c r="U111" s="718"/>
      <c r="V111" s="718"/>
      <c r="W111" s="718"/>
      <c r="X111" s="342"/>
      <c r="Y111" s="744">
        <f>COUNTIF(EA6:EA105,"i")</f>
        <v>4</v>
      </c>
      <c r="Z111" s="744"/>
      <c r="AA111" s="744"/>
      <c r="AB111" s="744"/>
      <c r="AC111" s="744"/>
      <c r="AD111" s="744"/>
      <c r="AE111" s="744"/>
      <c r="AF111" s="744"/>
      <c r="AG111" s="744"/>
      <c r="AH111" s="718"/>
      <c r="AI111" s="718"/>
      <c r="AJ111" s="718"/>
      <c r="AK111" s="718"/>
      <c r="AL111" s="718"/>
      <c r="AM111" s="342"/>
      <c r="AN111" s="773"/>
      <c r="AO111" s="717" t="s">
        <v>405</v>
      </c>
      <c r="AP111" s="717"/>
      <c r="AQ111" s="717">
        <f>COUNTIF($ED$6:$ED$105,"I")</f>
        <v>2</v>
      </c>
      <c r="AR111" s="717"/>
      <c r="AS111" s="717"/>
      <c r="AT111" s="717">
        <f>COUNTIF($EE$6:$EE$105,"I")</f>
        <v>0</v>
      </c>
      <c r="AU111" s="717"/>
      <c r="AV111" s="717"/>
      <c r="AW111" s="717">
        <f>COUNTIF($EF$6:$EF$105,"I")</f>
        <v>0</v>
      </c>
      <c r="AX111" s="717"/>
      <c r="AY111" s="717"/>
      <c r="AZ111" s="401"/>
      <c r="BA111" s="401"/>
      <c r="BB111" s="401"/>
      <c r="BC111" s="401"/>
      <c r="BD111" s="401"/>
      <c r="BE111" s="342"/>
      <c r="BF111" s="342"/>
      <c r="BG111" s="717" t="s">
        <v>405</v>
      </c>
      <c r="BH111" s="717"/>
      <c r="BI111" s="717">
        <f>COUNTIF(EI6:EI105,"I")</f>
        <v>3</v>
      </c>
      <c r="BJ111" s="717"/>
      <c r="BK111" s="717"/>
      <c r="BL111" s="717">
        <f>COUNTIF($EJ$6:$EJ$105,"I")</f>
        <v>0</v>
      </c>
      <c r="BM111" s="717"/>
      <c r="BN111" s="717"/>
      <c r="BO111" s="717">
        <f>COUNTIF($EK$6:$EK$105,"I")</f>
        <v>0</v>
      </c>
      <c r="BP111" s="717"/>
      <c r="BQ111" s="717"/>
      <c r="BR111" s="303"/>
      <c r="BS111" s="303"/>
      <c r="BT111" s="303"/>
      <c r="BU111" s="303"/>
      <c r="BV111" s="304"/>
      <c r="BW111" s="298"/>
      <c r="BX111" s="762"/>
      <c r="BY111" s="717" t="s">
        <v>405</v>
      </c>
      <c r="BZ111" s="717"/>
      <c r="CA111" s="717">
        <f>COUNTIF($EN$6:$EN$105,"I")</f>
        <v>4</v>
      </c>
      <c r="CB111" s="717"/>
      <c r="CC111" s="717"/>
      <c r="CD111" s="717">
        <f>COUNTIF(EO6:EO105,"I")</f>
        <v>0</v>
      </c>
      <c r="CE111" s="717"/>
      <c r="CF111" s="717"/>
      <c r="CG111" s="717">
        <f>COUNTIF(EP6:EP105,"I")</f>
        <v>0</v>
      </c>
      <c r="CH111" s="717"/>
      <c r="CI111" s="717"/>
      <c r="CJ111" s="303"/>
      <c r="CK111" s="303"/>
      <c r="CL111" s="303"/>
      <c r="CM111" s="303"/>
      <c r="CN111" s="304"/>
      <c r="CO111" s="298"/>
      <c r="CP111" s="762"/>
      <c r="CQ111" s="717" t="s">
        <v>405</v>
      </c>
      <c r="CR111" s="717"/>
      <c r="CS111" s="717">
        <f>COUNTIF(ES6:ES105,"I")</f>
        <v>0</v>
      </c>
      <c r="CT111" s="717"/>
      <c r="CU111" s="717"/>
      <c r="CV111" s="717">
        <f>COUNTIF(ET6:ET105,"I")</f>
        <v>1</v>
      </c>
      <c r="CW111" s="717"/>
      <c r="CX111" s="717"/>
      <c r="CY111" s="717">
        <f>COUNTIF(EU6:EU105,"I")</f>
        <v>1</v>
      </c>
      <c r="CZ111" s="717"/>
      <c r="DA111" s="717"/>
      <c r="DB111" s="303"/>
      <c r="DC111" s="303"/>
      <c r="DD111" s="303"/>
      <c r="DE111" s="303"/>
      <c r="DF111" s="304"/>
      <c r="DG111" s="298"/>
      <c r="DH111" s="298"/>
      <c r="DI111" s="152"/>
      <c r="DJ111" s="148"/>
      <c r="DK111" s="148"/>
      <c r="DL111" s="148"/>
      <c r="DM111" s="148"/>
      <c r="DN111" s="148"/>
      <c r="DO111" s="156"/>
      <c r="DP111" s="156"/>
      <c r="DQ111" s="156"/>
      <c r="DR111" s="156"/>
      <c r="DS111" s="156"/>
      <c r="DT111" s="156"/>
      <c r="DU111" s="771"/>
      <c r="DV111" s="717" t="s">
        <v>405</v>
      </c>
      <c r="DW111" s="717"/>
      <c r="DX111" s="717">
        <f>COUNTIF(EW6:EW105,"I")</f>
        <v>7</v>
      </c>
      <c r="DY111" s="717"/>
      <c r="DZ111" s="717"/>
      <c r="EA111" s="150"/>
      <c r="EB111" s="150"/>
      <c r="EC111" s="150"/>
      <c r="ED111" s="150"/>
      <c r="EE111" s="150"/>
      <c r="EF111" s="150"/>
      <c r="EG111" s="150"/>
      <c r="EH111" s="150"/>
      <c r="EI111" s="150"/>
      <c r="EJ111" s="150"/>
      <c r="EK111" s="150"/>
      <c r="EL111" s="150"/>
      <c r="EM111" s="150"/>
      <c r="EN111" s="150"/>
      <c r="EO111" s="150"/>
      <c r="EP111" s="150"/>
      <c r="EQ111" s="150"/>
      <c r="ER111" s="150"/>
      <c r="ES111" s="150"/>
      <c r="ET111" s="150"/>
      <c r="EU111" s="150"/>
      <c r="EV111" s="150"/>
      <c r="EW111" s="150"/>
      <c r="EX111" s="150"/>
      <c r="EY111" s="150"/>
      <c r="EZ111" s="150"/>
      <c r="FA111" s="687"/>
      <c r="FB111" s="687"/>
      <c r="FC111" s="688"/>
      <c r="FD111" s="689" t="s">
        <v>277</v>
      </c>
      <c r="FE111" s="689"/>
      <c r="FF111" s="406"/>
      <c r="FG111" s="695">
        <f>COUNTIF(FG6:FG105,"P")</f>
        <v>0</v>
      </c>
      <c r="FH111" s="695"/>
      <c r="FI111" s="408"/>
    </row>
    <row r="112" spans="1:166" s="158" customFormat="1" ht="18" customHeight="1">
      <c r="A112" s="737" t="s">
        <v>252</v>
      </c>
      <c r="B112" s="738"/>
      <c r="C112" s="738"/>
      <c r="D112" s="738"/>
      <c r="E112" s="396">
        <f>COUNTIF(FG6:FG105,"RE")</f>
        <v>0</v>
      </c>
      <c r="F112" s="715" t="s">
        <v>270</v>
      </c>
      <c r="G112" s="715"/>
      <c r="H112" s="732" t="s">
        <v>83</v>
      </c>
      <c r="I112" s="714"/>
      <c r="J112" s="739">
        <f>COUNTIF(DY6:DY105,"ii")</f>
        <v>1</v>
      </c>
      <c r="K112" s="739"/>
      <c r="L112" s="739"/>
      <c r="M112" s="739"/>
      <c r="N112" s="739"/>
      <c r="O112" s="739"/>
      <c r="P112" s="739"/>
      <c r="Q112" s="739"/>
      <c r="R112" s="739"/>
      <c r="S112" s="739"/>
      <c r="T112" s="739"/>
      <c r="U112" s="739"/>
      <c r="V112" s="739"/>
      <c r="W112" s="739"/>
      <c r="X112" s="739"/>
      <c r="Y112" s="739">
        <f>COUNTIF(EA6:EA105,"ii")</f>
        <v>4</v>
      </c>
      <c r="Z112" s="739"/>
      <c r="AA112" s="739"/>
      <c r="AB112" s="739"/>
      <c r="AC112" s="739"/>
      <c r="AD112" s="739"/>
      <c r="AE112" s="739"/>
      <c r="AF112" s="739"/>
      <c r="AG112" s="739"/>
      <c r="AH112" s="739"/>
      <c r="AI112" s="739"/>
      <c r="AJ112" s="739"/>
      <c r="AK112" s="739"/>
      <c r="AL112" s="739"/>
      <c r="AM112" s="739"/>
      <c r="AN112" s="773"/>
      <c r="AO112" s="717" t="s">
        <v>406</v>
      </c>
      <c r="AP112" s="717"/>
      <c r="AQ112" s="717">
        <f>COUNTIF($ED$6:$ED$105,"II")</f>
        <v>1</v>
      </c>
      <c r="AR112" s="717"/>
      <c r="AS112" s="717"/>
      <c r="AT112" s="717">
        <f>COUNTIF($EE$6:$EE$105,"II")</f>
        <v>0</v>
      </c>
      <c r="AU112" s="717"/>
      <c r="AV112" s="717"/>
      <c r="AW112" s="717">
        <f>COUNTIF($EF$6:$EF$105,"II")</f>
        <v>0</v>
      </c>
      <c r="AX112" s="717"/>
      <c r="AY112" s="717"/>
      <c r="AZ112" s="402"/>
      <c r="BA112" s="402"/>
      <c r="BB112" s="402"/>
      <c r="BC112" s="402"/>
      <c r="BD112" s="402"/>
      <c r="BE112" s="402"/>
      <c r="BF112" s="402"/>
      <c r="BG112" s="717" t="s">
        <v>406</v>
      </c>
      <c r="BH112" s="717"/>
      <c r="BI112" s="717">
        <f>COUNTIF(EI6:EI105,"II")</f>
        <v>1</v>
      </c>
      <c r="BJ112" s="717"/>
      <c r="BK112" s="717"/>
      <c r="BL112" s="717">
        <f>COUNTIF($EJ$6:$EJ$105,"II")</f>
        <v>0</v>
      </c>
      <c r="BM112" s="717"/>
      <c r="BN112" s="717"/>
      <c r="BO112" s="717">
        <f>COUNTIF($EK$6:$EK$105,"II")</f>
        <v>0</v>
      </c>
      <c r="BP112" s="717"/>
      <c r="BQ112" s="717"/>
      <c r="BR112" s="305"/>
      <c r="BS112" s="305"/>
      <c r="BT112" s="305"/>
      <c r="BU112" s="305"/>
      <c r="BV112" s="305"/>
      <c r="BW112" s="306"/>
      <c r="BX112" s="762"/>
      <c r="BY112" s="717" t="s">
        <v>406</v>
      </c>
      <c r="BZ112" s="717"/>
      <c r="CA112" s="717">
        <f>COUNTIF($EN$6:$EN$105,"II")</f>
        <v>0</v>
      </c>
      <c r="CB112" s="717"/>
      <c r="CC112" s="717"/>
      <c r="CD112" s="717">
        <f>COUNTIF(EO6:EO105,"II")</f>
        <v>1</v>
      </c>
      <c r="CE112" s="717"/>
      <c r="CF112" s="717"/>
      <c r="CG112" s="717">
        <f>COUNTIF(EP6:EP105,"II")</f>
        <v>0</v>
      </c>
      <c r="CH112" s="717"/>
      <c r="CI112" s="717"/>
      <c r="CJ112" s="305"/>
      <c r="CK112" s="305"/>
      <c r="CL112" s="305"/>
      <c r="CM112" s="305"/>
      <c r="CN112" s="305"/>
      <c r="CO112" s="306"/>
      <c r="CP112" s="762"/>
      <c r="CQ112" s="717" t="s">
        <v>406</v>
      </c>
      <c r="CR112" s="717"/>
      <c r="CS112" s="717">
        <f>COUNTIF(ES6:ES105,"II")</f>
        <v>0</v>
      </c>
      <c r="CT112" s="717"/>
      <c r="CU112" s="717"/>
      <c r="CV112" s="717">
        <f>COUNTIF(ET6:ET105,"II")</f>
        <v>0</v>
      </c>
      <c r="CW112" s="717"/>
      <c r="CX112" s="717"/>
      <c r="CY112" s="717">
        <f>COUNTIF(EU6:EU105,"II")</f>
        <v>0</v>
      </c>
      <c r="CZ112" s="717"/>
      <c r="DA112" s="717"/>
      <c r="DB112" s="305"/>
      <c r="DC112" s="305"/>
      <c r="DD112" s="305"/>
      <c r="DE112" s="305"/>
      <c r="DF112" s="305"/>
      <c r="DG112" s="306"/>
      <c r="DH112" s="306"/>
      <c r="DI112" s="152"/>
      <c r="DJ112" s="148"/>
      <c r="DK112" s="148"/>
      <c r="DL112" s="148"/>
      <c r="DM112" s="148"/>
      <c r="DN112" s="148"/>
      <c r="DO112" s="157"/>
      <c r="DP112" s="157"/>
      <c r="DQ112" s="157"/>
      <c r="DR112" s="157"/>
      <c r="DS112" s="157"/>
      <c r="DT112" s="157"/>
      <c r="DU112" s="771"/>
      <c r="DV112" s="717" t="s">
        <v>406</v>
      </c>
      <c r="DW112" s="717"/>
      <c r="DX112" s="717">
        <f>COUNTIF(EW6:EW105,"II")</f>
        <v>0</v>
      </c>
      <c r="DY112" s="717"/>
      <c r="DZ112" s="717"/>
      <c r="EA112" s="150"/>
      <c r="EB112" s="150"/>
      <c r="EC112" s="150"/>
      <c r="ED112" s="150"/>
      <c r="EE112" s="150"/>
      <c r="EF112" s="150"/>
      <c r="EG112" s="150"/>
      <c r="EH112" s="150"/>
      <c r="EI112" s="150"/>
      <c r="EJ112" s="150"/>
      <c r="EK112" s="150"/>
      <c r="EL112" s="150"/>
      <c r="EM112" s="150"/>
      <c r="EN112" s="150"/>
      <c r="EO112" s="150"/>
      <c r="EP112" s="150"/>
      <c r="EQ112" s="150"/>
      <c r="ER112" s="150"/>
      <c r="ES112" s="150"/>
      <c r="ET112" s="150"/>
      <c r="EU112" s="150"/>
      <c r="EV112" s="150"/>
      <c r="EW112" s="150"/>
      <c r="EX112" s="150"/>
      <c r="EY112" s="150"/>
      <c r="EZ112" s="150"/>
      <c r="FA112" s="687" t="s">
        <v>265</v>
      </c>
      <c r="FB112" s="687"/>
      <c r="FC112" s="688" t="str">
        <f>CONCATENATE("( ",'Master sheet'!C19," )")</f>
        <v>( Heeralal Jat )</v>
      </c>
      <c r="FD112" s="689" t="s">
        <v>272</v>
      </c>
      <c r="FE112" s="689"/>
      <c r="FF112" s="406"/>
      <c r="FG112" s="696">
        <f>SUM(FG108:FG111)</f>
        <v>15</v>
      </c>
      <c r="FH112" s="696"/>
      <c r="FI112" s="409"/>
    </row>
    <row r="113" spans="1:165" s="160" customFormat="1" ht="18" customHeight="1">
      <c r="A113" s="737" t="s">
        <v>253</v>
      </c>
      <c r="B113" s="738"/>
      <c r="C113" s="738"/>
      <c r="D113" s="738"/>
      <c r="E113" s="396">
        <f>COUNTIF(FG6:FG105,"F")</f>
        <v>0</v>
      </c>
      <c r="F113" s="715" t="s">
        <v>271</v>
      </c>
      <c r="G113" s="715"/>
      <c r="H113" s="732" t="s">
        <v>83</v>
      </c>
      <c r="I113" s="714"/>
      <c r="J113" s="693">
        <f>COUNTIF(DY6:DY105,"iii")</f>
        <v>2</v>
      </c>
      <c r="K113" s="693"/>
      <c r="L113" s="693"/>
      <c r="M113" s="693"/>
      <c r="N113" s="693"/>
      <c r="O113" s="693"/>
      <c r="P113" s="693"/>
      <c r="Q113" s="693"/>
      <c r="R113" s="693"/>
      <c r="S113" s="693"/>
      <c r="T113" s="693"/>
      <c r="U113" s="693"/>
      <c r="V113" s="693"/>
      <c r="W113" s="693"/>
      <c r="X113" s="693"/>
      <c r="Y113" s="693">
        <f>COUNTIF(EA6:EA105,"iii")</f>
        <v>5</v>
      </c>
      <c r="Z113" s="693"/>
      <c r="AA113" s="693"/>
      <c r="AB113" s="693"/>
      <c r="AC113" s="693"/>
      <c r="AD113" s="693"/>
      <c r="AE113" s="693"/>
      <c r="AF113" s="693"/>
      <c r="AG113" s="693"/>
      <c r="AH113" s="693"/>
      <c r="AI113" s="693"/>
      <c r="AJ113" s="693"/>
      <c r="AK113" s="693"/>
      <c r="AL113" s="693"/>
      <c r="AM113" s="693"/>
      <c r="AN113" s="773"/>
      <c r="AO113" s="717" t="s">
        <v>407</v>
      </c>
      <c r="AP113" s="717"/>
      <c r="AQ113" s="717">
        <f>COUNTIF($ED$6:$ED$105,"III")</f>
        <v>0</v>
      </c>
      <c r="AR113" s="717"/>
      <c r="AS113" s="717"/>
      <c r="AT113" s="717">
        <f>COUNTIF($EE$6:$EE$105,"III")</f>
        <v>0</v>
      </c>
      <c r="AU113" s="717"/>
      <c r="AV113" s="717"/>
      <c r="AW113" s="717">
        <f>COUNTIF($EF$6:$EF$105,"III")</f>
        <v>0</v>
      </c>
      <c r="AX113" s="717"/>
      <c r="AY113" s="717"/>
      <c r="AZ113" s="403"/>
      <c r="BA113" s="403"/>
      <c r="BB113" s="403"/>
      <c r="BC113" s="403"/>
      <c r="BD113" s="403"/>
      <c r="BE113" s="403"/>
      <c r="BF113" s="403"/>
      <c r="BG113" s="717" t="s">
        <v>407</v>
      </c>
      <c r="BH113" s="717"/>
      <c r="BI113" s="717">
        <f>COUNTIF(EI6:EI105,"III")</f>
        <v>1</v>
      </c>
      <c r="BJ113" s="717"/>
      <c r="BK113" s="717"/>
      <c r="BL113" s="717">
        <f>COUNTIF($EJ$6:$EJ$105,"III")</f>
        <v>0</v>
      </c>
      <c r="BM113" s="717"/>
      <c r="BN113" s="717"/>
      <c r="BO113" s="717">
        <f>COUNTIF($EK$6:$EK$105,"III")</f>
        <v>0</v>
      </c>
      <c r="BP113" s="717"/>
      <c r="BQ113" s="717"/>
      <c r="BR113" s="307"/>
      <c r="BS113" s="307"/>
      <c r="BT113" s="307"/>
      <c r="BU113" s="307"/>
      <c r="BV113" s="307"/>
      <c r="BW113" s="308"/>
      <c r="BX113" s="762"/>
      <c r="BY113" s="717" t="s">
        <v>407</v>
      </c>
      <c r="BZ113" s="717"/>
      <c r="CA113" s="717">
        <f>COUNTIF($EN$6:$EN$105,"III")</f>
        <v>0</v>
      </c>
      <c r="CB113" s="717"/>
      <c r="CC113" s="717"/>
      <c r="CD113" s="717">
        <f>COUNTIF(EO6:EO105,"III")</f>
        <v>0</v>
      </c>
      <c r="CE113" s="717"/>
      <c r="CF113" s="717"/>
      <c r="CG113" s="717">
        <f>COUNTIF(EP6:EP105,"III")</f>
        <v>0</v>
      </c>
      <c r="CH113" s="717"/>
      <c r="CI113" s="717"/>
      <c r="CJ113" s="307"/>
      <c r="CK113" s="307"/>
      <c r="CL113" s="307"/>
      <c r="CM113" s="307"/>
      <c r="CN113" s="307"/>
      <c r="CO113" s="308"/>
      <c r="CP113" s="762"/>
      <c r="CQ113" s="717" t="s">
        <v>407</v>
      </c>
      <c r="CR113" s="717"/>
      <c r="CS113" s="717">
        <f>COUNTIF(ES6:ES105,"III")</f>
        <v>0</v>
      </c>
      <c r="CT113" s="717"/>
      <c r="CU113" s="717"/>
      <c r="CV113" s="717">
        <f>COUNTIF(ET6:ET105,"III")</f>
        <v>0</v>
      </c>
      <c r="CW113" s="717"/>
      <c r="CX113" s="717"/>
      <c r="CY113" s="717">
        <f>COUNTIF(EU6:EU105,"III")</f>
        <v>0</v>
      </c>
      <c r="CZ113" s="717"/>
      <c r="DA113" s="717"/>
      <c r="DB113" s="307"/>
      <c r="DC113" s="307"/>
      <c r="DD113" s="307"/>
      <c r="DE113" s="307"/>
      <c r="DF113" s="307"/>
      <c r="DG113" s="308"/>
      <c r="DH113" s="308"/>
      <c r="DI113" s="152"/>
      <c r="DJ113" s="148"/>
      <c r="DK113" s="148"/>
      <c r="DL113" s="148"/>
      <c r="DM113" s="148"/>
      <c r="DN113" s="148"/>
      <c r="DO113" s="159"/>
      <c r="DP113" s="159"/>
      <c r="DQ113" s="159"/>
      <c r="DR113" s="159"/>
      <c r="DS113" s="159"/>
      <c r="DT113" s="159"/>
      <c r="DU113" s="771"/>
      <c r="DV113" s="717" t="s">
        <v>407</v>
      </c>
      <c r="DW113" s="717"/>
      <c r="DX113" s="717">
        <f>COUNTIF(EW6:EW105,"III")</f>
        <v>0</v>
      </c>
      <c r="DY113" s="717"/>
      <c r="DZ113" s="717"/>
      <c r="EA113" s="150"/>
      <c r="EB113" s="150"/>
      <c r="EC113" s="150"/>
      <c r="ED113" s="150"/>
      <c r="EE113" s="150"/>
      <c r="EF113" s="150"/>
      <c r="EG113" s="150"/>
      <c r="EH113" s="150"/>
      <c r="EI113" s="150"/>
      <c r="EJ113" s="150"/>
      <c r="EK113" s="150"/>
      <c r="EL113" s="150"/>
      <c r="EM113" s="150"/>
      <c r="EN113" s="150"/>
      <c r="EO113" s="150"/>
      <c r="EP113" s="150"/>
      <c r="EQ113" s="150"/>
      <c r="ER113" s="150"/>
      <c r="ES113" s="150"/>
      <c r="ET113" s="150"/>
      <c r="EU113" s="150"/>
      <c r="EV113" s="150"/>
      <c r="EW113" s="150"/>
      <c r="EX113" s="150"/>
      <c r="EY113" s="150"/>
      <c r="EZ113" s="150"/>
      <c r="FA113" s="687"/>
      <c r="FB113" s="687"/>
      <c r="FC113" s="688"/>
      <c r="FD113" s="689" t="s">
        <v>273</v>
      </c>
      <c r="FE113" s="689"/>
      <c r="FF113" s="406"/>
      <c r="FG113" s="697">
        <f>COUNTIF(FD6:FD105,"FAIL")</f>
        <v>0</v>
      </c>
      <c r="FH113" s="697"/>
      <c r="FI113" s="409"/>
    </row>
    <row r="114" spans="1:165" s="161" customFormat="1" ht="18" customHeight="1">
      <c r="A114" s="737" t="s">
        <v>254</v>
      </c>
      <c r="B114" s="738"/>
      <c r="C114" s="738"/>
      <c r="D114" s="738"/>
      <c r="E114" s="397"/>
      <c r="F114" s="715" t="s">
        <v>277</v>
      </c>
      <c r="G114" s="715"/>
      <c r="H114" s="732" t="s">
        <v>83</v>
      </c>
      <c r="I114" s="714"/>
      <c r="J114" s="693">
        <f>COUNTIF(DY6:DY105,"P")</f>
        <v>5</v>
      </c>
      <c r="K114" s="693"/>
      <c r="L114" s="693"/>
      <c r="M114" s="693"/>
      <c r="N114" s="693"/>
      <c r="O114" s="693"/>
      <c r="P114" s="693"/>
      <c r="Q114" s="693"/>
      <c r="R114" s="693"/>
      <c r="S114" s="693"/>
      <c r="T114" s="693"/>
      <c r="U114" s="693"/>
      <c r="V114" s="693"/>
      <c r="W114" s="693"/>
      <c r="X114" s="693"/>
      <c r="Y114" s="693">
        <f>COUNTIF(EA6:EA105,"P")</f>
        <v>1</v>
      </c>
      <c r="Z114" s="693"/>
      <c r="AA114" s="693"/>
      <c r="AB114" s="693"/>
      <c r="AC114" s="693"/>
      <c r="AD114" s="693"/>
      <c r="AE114" s="693"/>
      <c r="AF114" s="693"/>
      <c r="AG114" s="693"/>
      <c r="AH114" s="693"/>
      <c r="AI114" s="693"/>
      <c r="AJ114" s="693"/>
      <c r="AK114" s="693"/>
      <c r="AL114" s="693"/>
      <c r="AM114" s="693"/>
      <c r="AN114" s="773"/>
      <c r="AO114" s="717" t="s">
        <v>408</v>
      </c>
      <c r="AP114" s="717"/>
      <c r="AQ114" s="717">
        <f>COUNTIF($ED$6:$ED$105,"P")</f>
        <v>0</v>
      </c>
      <c r="AR114" s="717"/>
      <c r="AS114" s="717"/>
      <c r="AT114" s="717">
        <f>COUNTIF($EE$6:$EE$105,"P")</f>
        <v>0</v>
      </c>
      <c r="AU114" s="717"/>
      <c r="AV114" s="717"/>
      <c r="AW114" s="717">
        <f>COUNTIF($EF$6:$EF$105,"P")</f>
        <v>0</v>
      </c>
      <c r="AX114" s="717"/>
      <c r="AY114" s="717"/>
      <c r="AZ114" s="403"/>
      <c r="BA114" s="403"/>
      <c r="BB114" s="403"/>
      <c r="BC114" s="403"/>
      <c r="BD114" s="403"/>
      <c r="BE114" s="403"/>
      <c r="BF114" s="403"/>
      <c r="BG114" s="717" t="s">
        <v>408</v>
      </c>
      <c r="BH114" s="717"/>
      <c r="BI114" s="717">
        <f>COUNTIF(EI6:EI105,"P")</f>
        <v>0</v>
      </c>
      <c r="BJ114" s="717"/>
      <c r="BK114" s="717"/>
      <c r="BL114" s="717">
        <f>COUNTIF($EJ$6:$EJ$105,"P")</f>
        <v>0</v>
      </c>
      <c r="BM114" s="717"/>
      <c r="BN114" s="717"/>
      <c r="BO114" s="717">
        <f>COUNTIF($EK$6:$EK$105,"P")</f>
        <v>0</v>
      </c>
      <c r="BP114" s="717"/>
      <c r="BQ114" s="717"/>
      <c r="BR114" s="307"/>
      <c r="BS114" s="307"/>
      <c r="BT114" s="307"/>
      <c r="BU114" s="307"/>
      <c r="BV114" s="307"/>
      <c r="BW114" s="308"/>
      <c r="BX114" s="762"/>
      <c r="BY114" s="717" t="s">
        <v>408</v>
      </c>
      <c r="BZ114" s="717"/>
      <c r="CA114" s="717">
        <f>COUNTIF($EN$6:$EN$105,"P")</f>
        <v>0</v>
      </c>
      <c r="CB114" s="717"/>
      <c r="CC114" s="717"/>
      <c r="CD114" s="717">
        <f>COUNTIF(EO6:EO105,"P")</f>
        <v>0</v>
      </c>
      <c r="CE114" s="717"/>
      <c r="CF114" s="717"/>
      <c r="CG114" s="717">
        <f>COUNTIF(EP6:EP105,"P")</f>
        <v>0</v>
      </c>
      <c r="CH114" s="717"/>
      <c r="CI114" s="717"/>
      <c r="CJ114" s="307"/>
      <c r="CK114" s="307"/>
      <c r="CL114" s="307"/>
      <c r="CM114" s="307"/>
      <c r="CN114" s="307"/>
      <c r="CO114" s="308"/>
      <c r="CP114" s="762"/>
      <c r="CQ114" s="717" t="s">
        <v>408</v>
      </c>
      <c r="CR114" s="717"/>
      <c r="CS114" s="717">
        <f>COUNTIF(ES6:ES105,"P")</f>
        <v>0</v>
      </c>
      <c r="CT114" s="717"/>
      <c r="CU114" s="717"/>
      <c r="CV114" s="717">
        <f>COUNTIF(ET6:ET105,"P")</f>
        <v>0</v>
      </c>
      <c r="CW114" s="717"/>
      <c r="CX114" s="717"/>
      <c r="CY114" s="717">
        <f>COUNTIF(EU6:EU105,"P")</f>
        <v>0</v>
      </c>
      <c r="CZ114" s="717"/>
      <c r="DA114" s="717"/>
      <c r="DB114" s="307"/>
      <c r="DC114" s="307"/>
      <c r="DD114" s="307"/>
      <c r="DE114" s="307"/>
      <c r="DF114" s="307"/>
      <c r="DG114" s="308"/>
      <c r="DH114" s="308"/>
      <c r="DI114" s="152"/>
      <c r="DJ114" s="148"/>
      <c r="DK114" s="148"/>
      <c r="DL114" s="148"/>
      <c r="DM114" s="148"/>
      <c r="DN114" s="148"/>
      <c r="DO114" s="159"/>
      <c r="DP114" s="159"/>
      <c r="DQ114" s="159"/>
      <c r="DR114" s="159"/>
      <c r="DS114" s="159"/>
      <c r="DT114" s="159"/>
      <c r="DU114" s="771"/>
      <c r="DV114" s="717" t="s">
        <v>408</v>
      </c>
      <c r="DW114" s="717"/>
      <c r="DX114" s="717">
        <f>COUNTIF(EW6:EW105,"P")</f>
        <v>0</v>
      </c>
      <c r="DY114" s="717"/>
      <c r="DZ114" s="717"/>
      <c r="EA114" s="150"/>
      <c r="EB114" s="150"/>
      <c r="EC114" s="150"/>
      <c r="ED114" s="150"/>
      <c r="EE114" s="150"/>
      <c r="EF114" s="150"/>
      <c r="EG114" s="150"/>
      <c r="EH114" s="150"/>
      <c r="EI114" s="150"/>
      <c r="EJ114" s="150"/>
      <c r="EK114" s="150"/>
      <c r="EL114" s="150"/>
      <c r="EM114" s="150"/>
      <c r="EN114" s="150"/>
      <c r="EO114" s="150"/>
      <c r="EP114" s="150"/>
      <c r="EQ114" s="150"/>
      <c r="ER114" s="150"/>
      <c r="ES114" s="150"/>
      <c r="ET114" s="150"/>
      <c r="EU114" s="150"/>
      <c r="EV114" s="150"/>
      <c r="EW114" s="150"/>
      <c r="EX114" s="150"/>
      <c r="EY114" s="150"/>
      <c r="EZ114" s="150"/>
      <c r="FA114" s="687" t="s">
        <v>266</v>
      </c>
      <c r="FB114" s="687"/>
      <c r="FC114" s="688" t="str">
        <f>CONCATENATE("( ",'Master sheet'!C18," )")</f>
        <v>( Mahendra Patel )</v>
      </c>
      <c r="FD114" s="689" t="s">
        <v>274</v>
      </c>
      <c r="FE114" s="689"/>
      <c r="FF114" s="689"/>
      <c r="FG114" s="698">
        <f>IF(FG107=0,0,FG112/FG107*100)</f>
        <v>100</v>
      </c>
      <c r="FH114" s="698"/>
      <c r="FI114" s="410"/>
    </row>
    <row r="115" spans="1:165" s="161" customFormat="1" ht="18" customHeight="1">
      <c r="A115" s="778" t="s">
        <v>277</v>
      </c>
      <c r="B115" s="778"/>
      <c r="C115" s="778"/>
      <c r="D115" s="778"/>
      <c r="E115" s="396">
        <f>COUNTIF(FG6:FG105,"P")</f>
        <v>0</v>
      </c>
      <c r="F115" s="715" t="s">
        <v>272</v>
      </c>
      <c r="G115" s="715"/>
      <c r="H115" s="732" t="s">
        <v>83</v>
      </c>
      <c r="I115" s="714"/>
      <c r="J115" s="757">
        <f>SUM(J110:X114)</f>
        <v>14</v>
      </c>
      <c r="K115" s="757"/>
      <c r="L115" s="757"/>
      <c r="M115" s="757"/>
      <c r="N115" s="757"/>
      <c r="O115" s="757"/>
      <c r="P115" s="757"/>
      <c r="Q115" s="757"/>
      <c r="R115" s="757"/>
      <c r="S115" s="395"/>
      <c r="T115" s="395"/>
      <c r="U115" s="395"/>
      <c r="V115" s="395"/>
      <c r="W115" s="395"/>
      <c r="X115" s="395"/>
      <c r="Y115" s="757">
        <f>SUM(Y110:AM114)</f>
        <v>15</v>
      </c>
      <c r="Z115" s="757"/>
      <c r="AA115" s="757"/>
      <c r="AB115" s="757"/>
      <c r="AC115" s="757"/>
      <c r="AD115" s="757"/>
      <c r="AE115" s="757"/>
      <c r="AF115" s="757"/>
      <c r="AG115" s="757"/>
      <c r="AH115" s="395"/>
      <c r="AI115" s="395"/>
      <c r="AJ115" s="395"/>
      <c r="AK115" s="395"/>
      <c r="AL115" s="395"/>
      <c r="AM115" s="395"/>
      <c r="AN115" s="773"/>
      <c r="AO115" s="717" t="s">
        <v>12</v>
      </c>
      <c r="AP115" s="717"/>
      <c r="AQ115" s="757">
        <f>SUM(AQ110:AS114)</f>
        <v>15</v>
      </c>
      <c r="AR115" s="757"/>
      <c r="AS115" s="757"/>
      <c r="AT115" s="757">
        <f>SUM(AT110:AV114)</f>
        <v>0</v>
      </c>
      <c r="AU115" s="757"/>
      <c r="AV115" s="757"/>
      <c r="AW115" s="757">
        <f>SUM(AW110:AY114)</f>
        <v>0</v>
      </c>
      <c r="AX115" s="757"/>
      <c r="AY115" s="757"/>
      <c r="AZ115" s="395"/>
      <c r="BA115" s="395"/>
      <c r="BB115" s="395"/>
      <c r="BC115" s="395"/>
      <c r="BD115" s="395"/>
      <c r="BE115" s="395"/>
      <c r="BF115" s="395"/>
      <c r="BG115" s="717" t="s">
        <v>12</v>
      </c>
      <c r="BH115" s="717"/>
      <c r="BI115" s="757">
        <f>SUM(BI110:BK114)</f>
        <v>15</v>
      </c>
      <c r="BJ115" s="757"/>
      <c r="BK115" s="757"/>
      <c r="BL115" s="757">
        <f>SUM(BL110:BN114)</f>
        <v>0</v>
      </c>
      <c r="BM115" s="757"/>
      <c r="BN115" s="757"/>
      <c r="BO115" s="757">
        <f>SUM(BO110:BQ114)</f>
        <v>0</v>
      </c>
      <c r="BP115" s="757"/>
      <c r="BQ115" s="757"/>
      <c r="BR115" s="331"/>
      <c r="BS115" s="299"/>
      <c r="BT115" s="299"/>
      <c r="BU115" s="299"/>
      <c r="BV115" s="299"/>
      <c r="BW115" s="299"/>
      <c r="BX115" s="762"/>
      <c r="BY115" s="717" t="s">
        <v>12</v>
      </c>
      <c r="BZ115" s="717"/>
      <c r="CA115" s="757">
        <f>SUM(CA110:CC114)</f>
        <v>11</v>
      </c>
      <c r="CB115" s="757"/>
      <c r="CC115" s="757"/>
      <c r="CD115" s="757">
        <f>SUM(CD110:CF114)</f>
        <v>4</v>
      </c>
      <c r="CE115" s="757"/>
      <c r="CF115" s="757"/>
      <c r="CG115" s="757">
        <f>SUM(CG110:CI114)</f>
        <v>0</v>
      </c>
      <c r="CH115" s="757"/>
      <c r="CI115" s="757"/>
      <c r="CJ115" s="331"/>
      <c r="CK115" s="299"/>
      <c r="CL115" s="299"/>
      <c r="CM115" s="299"/>
      <c r="CN115" s="299"/>
      <c r="CO115" s="299"/>
      <c r="CP115" s="762"/>
      <c r="CQ115" s="717" t="s">
        <v>12</v>
      </c>
      <c r="CR115" s="717"/>
      <c r="CS115" s="757">
        <f>SUM(CS110:CU114)</f>
        <v>2</v>
      </c>
      <c r="CT115" s="757"/>
      <c r="CU115" s="757"/>
      <c r="CV115" s="757">
        <f>SUM(CV110:CX114)</f>
        <v>2</v>
      </c>
      <c r="CW115" s="757"/>
      <c r="CX115" s="757"/>
      <c r="CY115" s="757">
        <f>SUM(CY110:DA114)</f>
        <v>2</v>
      </c>
      <c r="CZ115" s="757"/>
      <c r="DA115" s="757"/>
      <c r="DB115" s="331"/>
      <c r="DC115" s="299"/>
      <c r="DD115" s="299"/>
      <c r="DE115" s="299"/>
      <c r="DF115" s="299"/>
      <c r="DG115" s="299"/>
      <c r="DH115" s="299"/>
      <c r="DI115" s="152"/>
      <c r="DJ115" s="148"/>
      <c r="DK115" s="148"/>
      <c r="DL115" s="148"/>
      <c r="DM115" s="148"/>
      <c r="DN115" s="148"/>
      <c r="DO115" s="159"/>
      <c r="DP115" s="159"/>
      <c r="DQ115" s="159"/>
      <c r="DR115" s="159"/>
      <c r="DS115" s="159"/>
      <c r="DT115" s="159"/>
      <c r="DU115" s="771"/>
      <c r="DV115" s="717" t="s">
        <v>12</v>
      </c>
      <c r="DW115" s="717"/>
      <c r="DX115" s="757">
        <f>SUM(DX110:DZ114)</f>
        <v>15</v>
      </c>
      <c r="DY115" s="757"/>
      <c r="DZ115" s="757"/>
      <c r="EA115" s="150"/>
      <c r="EB115" s="150"/>
      <c r="EC115" s="150"/>
      <c r="ED115" s="150"/>
      <c r="EE115" s="150"/>
      <c r="EF115" s="150"/>
      <c r="EG115" s="150"/>
      <c r="EH115" s="150"/>
      <c r="EI115" s="150"/>
      <c r="EJ115" s="150"/>
      <c r="EK115" s="150"/>
      <c r="EL115" s="150"/>
      <c r="EM115" s="150"/>
      <c r="EN115" s="150"/>
      <c r="EO115" s="150"/>
      <c r="EP115" s="150"/>
      <c r="EQ115" s="150"/>
      <c r="ER115" s="150"/>
      <c r="ES115" s="150"/>
      <c r="ET115" s="150"/>
      <c r="EU115" s="150"/>
      <c r="EV115" s="150"/>
      <c r="EW115" s="150"/>
      <c r="EX115" s="150"/>
      <c r="EY115" s="150"/>
      <c r="EZ115" s="150"/>
      <c r="FA115" s="687"/>
      <c r="FB115" s="687"/>
      <c r="FC115" s="688"/>
      <c r="FD115" s="689" t="s">
        <v>275</v>
      </c>
      <c r="FE115" s="689"/>
      <c r="FF115" s="689"/>
      <c r="FG115" s="690">
        <f>COUNTIF(DT6:DT105,"Re-Exam.")</f>
        <v>1</v>
      </c>
      <c r="FH115" s="690"/>
      <c r="FI115" s="410"/>
    </row>
    <row r="116" spans="1:165" s="161" customFormat="1" ht="18" customHeight="1">
      <c r="A116" s="710" t="s">
        <v>276</v>
      </c>
      <c r="B116" s="710"/>
      <c r="C116" s="710"/>
      <c r="D116" s="710"/>
      <c r="E116" s="396">
        <f>COUNTIF(FG6:FG105,"NSO")</f>
        <v>0</v>
      </c>
      <c r="F116" s="715" t="s">
        <v>273</v>
      </c>
      <c r="G116" s="715"/>
      <c r="H116" s="732" t="s">
        <v>83</v>
      </c>
      <c r="I116" s="714"/>
      <c r="J116" s="759">
        <f>COUNTIF(DY6:DY105,"F")</f>
        <v>0</v>
      </c>
      <c r="K116" s="759"/>
      <c r="L116" s="759"/>
      <c r="M116" s="759"/>
      <c r="N116" s="759"/>
      <c r="O116" s="759"/>
      <c r="P116" s="759"/>
      <c r="Q116" s="759"/>
      <c r="R116" s="759"/>
      <c r="S116" s="395"/>
      <c r="T116" s="395"/>
      <c r="U116" s="395"/>
      <c r="V116" s="395"/>
      <c r="W116" s="395"/>
      <c r="X116" s="395"/>
      <c r="Y116" s="759">
        <f>COUNTIF(EA6:EA105,"F")</f>
        <v>0</v>
      </c>
      <c r="Z116" s="759"/>
      <c r="AA116" s="759"/>
      <c r="AB116" s="759"/>
      <c r="AC116" s="759"/>
      <c r="AD116" s="759"/>
      <c r="AE116" s="759"/>
      <c r="AF116" s="759"/>
      <c r="AG116" s="759"/>
      <c r="AH116" s="395"/>
      <c r="AI116" s="395"/>
      <c r="AJ116" s="395"/>
      <c r="AK116" s="395"/>
      <c r="AL116" s="395"/>
      <c r="AM116" s="395"/>
      <c r="AN116" s="773"/>
      <c r="AO116" s="717" t="s">
        <v>273</v>
      </c>
      <c r="AP116" s="717"/>
      <c r="AQ116" s="717">
        <f>COUNTIF($ED$6:$ED$105,"F")</f>
        <v>0</v>
      </c>
      <c r="AR116" s="717"/>
      <c r="AS116" s="717"/>
      <c r="AT116" s="717">
        <f>COUNTIF($EE$6:$EE$105,"F")</f>
        <v>0</v>
      </c>
      <c r="AU116" s="717"/>
      <c r="AV116" s="717"/>
      <c r="AW116" s="717">
        <f>COUNTIF($EF$6:$EF$105,"F")</f>
        <v>0</v>
      </c>
      <c r="AX116" s="717"/>
      <c r="AY116" s="717"/>
      <c r="AZ116" s="395"/>
      <c r="BA116" s="395"/>
      <c r="BB116" s="395"/>
      <c r="BC116" s="395"/>
      <c r="BD116" s="395"/>
      <c r="BE116" s="395"/>
      <c r="BF116" s="395"/>
      <c r="BG116" s="717" t="s">
        <v>273</v>
      </c>
      <c r="BH116" s="717"/>
      <c r="BI116" s="717">
        <f>COUNTIF(EI6:EI105,"F")</f>
        <v>0</v>
      </c>
      <c r="BJ116" s="717"/>
      <c r="BK116" s="717"/>
      <c r="BL116" s="717">
        <f>COUNTIF($EJ$6:$EJ$105,"F")</f>
        <v>0</v>
      </c>
      <c r="BM116" s="717"/>
      <c r="BN116" s="717"/>
      <c r="BO116" s="717">
        <f>COUNTIF($EK$6:$EK$105,"F")</f>
        <v>0</v>
      </c>
      <c r="BP116" s="717"/>
      <c r="BQ116" s="717"/>
      <c r="BR116" s="331"/>
      <c r="BS116" s="299"/>
      <c r="BT116" s="299"/>
      <c r="BU116" s="299"/>
      <c r="BV116" s="299"/>
      <c r="BW116" s="299"/>
      <c r="BX116" s="762"/>
      <c r="BY116" s="717" t="s">
        <v>273</v>
      </c>
      <c r="BZ116" s="717"/>
      <c r="CA116" s="717">
        <f>COUNTIF($EN$6:$EN$105,"F")</f>
        <v>0</v>
      </c>
      <c r="CB116" s="717"/>
      <c r="CC116" s="717"/>
      <c r="CD116" s="717">
        <f>COUNTIF(EO6:EO105,"F")</f>
        <v>0</v>
      </c>
      <c r="CE116" s="717"/>
      <c r="CF116" s="717"/>
      <c r="CG116" s="717">
        <f>COUNTIF(EP6:EP105,"F")</f>
        <v>0</v>
      </c>
      <c r="CH116" s="717"/>
      <c r="CI116" s="717"/>
      <c r="CJ116" s="331"/>
      <c r="CK116" s="299"/>
      <c r="CL116" s="299"/>
      <c r="CM116" s="299"/>
      <c r="CN116" s="299"/>
      <c r="CO116" s="299"/>
      <c r="CP116" s="762"/>
      <c r="CQ116" s="717" t="s">
        <v>273</v>
      </c>
      <c r="CR116" s="717"/>
      <c r="CS116" s="717">
        <f>COUNTIF(ES6:ES105,"F")</f>
        <v>0</v>
      </c>
      <c r="CT116" s="717"/>
      <c r="CU116" s="717"/>
      <c r="CV116" s="717">
        <f>COUNTIF(ET6:ET105,"F")</f>
        <v>0</v>
      </c>
      <c r="CW116" s="717"/>
      <c r="CX116" s="717"/>
      <c r="CY116" s="717">
        <f>COUNTIF(EU6:EU105,"F")</f>
        <v>0</v>
      </c>
      <c r="CZ116" s="717"/>
      <c r="DA116" s="717"/>
      <c r="DB116" s="331"/>
      <c r="DC116" s="299"/>
      <c r="DD116" s="299"/>
      <c r="DE116" s="299"/>
      <c r="DF116" s="299"/>
      <c r="DG116" s="299"/>
      <c r="DH116" s="299"/>
      <c r="DI116" s="152"/>
      <c r="DJ116" s="148"/>
      <c r="DK116" s="148"/>
      <c r="DL116" s="148"/>
      <c r="DM116" s="148"/>
      <c r="DN116" s="148"/>
      <c r="DO116" s="159"/>
      <c r="DP116" s="159"/>
      <c r="DQ116" s="159"/>
      <c r="DR116" s="159"/>
      <c r="DS116" s="159"/>
      <c r="DT116" s="159"/>
      <c r="DU116" s="771"/>
      <c r="DV116" s="717" t="s">
        <v>273</v>
      </c>
      <c r="DW116" s="717"/>
      <c r="DX116" s="717">
        <f>COUNTIF(EW6:EW105,"F")</f>
        <v>0</v>
      </c>
      <c r="DY116" s="717"/>
      <c r="DZ116" s="717"/>
      <c r="EA116" s="150"/>
      <c r="EB116" s="150"/>
      <c r="EC116" s="150"/>
      <c r="ED116" s="150"/>
      <c r="EE116" s="150"/>
      <c r="EF116" s="150"/>
      <c r="EG116" s="150"/>
      <c r="EH116" s="150"/>
      <c r="EI116" s="150"/>
      <c r="EJ116" s="150"/>
      <c r="EK116" s="150"/>
      <c r="EL116" s="150"/>
      <c r="EM116" s="150"/>
      <c r="EN116" s="150"/>
      <c r="EO116" s="150"/>
      <c r="EP116" s="150"/>
      <c r="EQ116" s="150"/>
      <c r="ER116" s="150"/>
      <c r="ES116" s="150"/>
      <c r="ET116" s="150"/>
      <c r="EU116" s="150"/>
      <c r="EV116" s="150"/>
      <c r="EW116" s="150"/>
      <c r="EX116" s="150"/>
      <c r="EY116" s="150"/>
      <c r="EZ116" s="150"/>
      <c r="FA116" s="687"/>
      <c r="FB116" s="687"/>
      <c r="FC116" s="688"/>
      <c r="FD116" s="689" t="s">
        <v>276</v>
      </c>
      <c r="FE116" s="689"/>
      <c r="FF116" s="689"/>
      <c r="FG116" s="691">
        <f>COUNTIF(B6:B105,"nso")</f>
        <v>0</v>
      </c>
      <c r="FH116" s="691"/>
      <c r="FI116" s="410"/>
    </row>
    <row r="117" spans="1:165" s="161" customFormat="1" ht="18" customHeight="1">
      <c r="A117" s="710" t="s">
        <v>260</v>
      </c>
      <c r="B117" s="710"/>
      <c r="C117" s="710"/>
      <c r="D117" s="710"/>
      <c r="E117" s="394">
        <f>COUNTIF(FG6:FG105,"AB")</f>
        <v>0</v>
      </c>
      <c r="F117" s="715" t="s">
        <v>274</v>
      </c>
      <c r="G117" s="715"/>
      <c r="H117" s="714" t="s">
        <v>83</v>
      </c>
      <c r="I117" s="714"/>
      <c r="J117" s="758">
        <f>IF(J109=0,0,J115/J109*100%)</f>
        <v>1</v>
      </c>
      <c r="K117" s="758"/>
      <c r="L117" s="758"/>
      <c r="M117" s="758"/>
      <c r="N117" s="758"/>
      <c r="O117" s="758"/>
      <c r="P117" s="758"/>
      <c r="Q117" s="758"/>
      <c r="R117" s="758"/>
      <c r="S117" s="395"/>
      <c r="T117" s="395"/>
      <c r="U117" s="395"/>
      <c r="V117" s="395"/>
      <c r="W117" s="395"/>
      <c r="X117" s="395"/>
      <c r="Y117" s="758">
        <f>IF(Y109=0,0,Y115/Y109*100%)</f>
        <v>1</v>
      </c>
      <c r="Z117" s="758"/>
      <c r="AA117" s="758"/>
      <c r="AB117" s="758"/>
      <c r="AC117" s="758"/>
      <c r="AD117" s="758"/>
      <c r="AE117" s="758"/>
      <c r="AF117" s="758"/>
      <c r="AG117" s="758"/>
      <c r="AH117" s="395"/>
      <c r="AI117" s="395"/>
      <c r="AJ117" s="395"/>
      <c r="AK117" s="395"/>
      <c r="AL117" s="395"/>
      <c r="AM117" s="395"/>
      <c r="AN117" s="773"/>
      <c r="AO117" s="700" t="s">
        <v>274</v>
      </c>
      <c r="AP117" s="700"/>
      <c r="AQ117" s="760">
        <f>IF(AQ109=0,0,AQ115/AQ109*100%)</f>
        <v>1</v>
      </c>
      <c r="AR117" s="760"/>
      <c r="AS117" s="760"/>
      <c r="AT117" s="760">
        <f>IF(AT109=0,0,AT115/AT109*100%)</f>
        <v>0</v>
      </c>
      <c r="AU117" s="760"/>
      <c r="AV117" s="760"/>
      <c r="AW117" s="760">
        <f>IF(AW109=0,0,AW115/AW109*100%)</f>
        <v>0</v>
      </c>
      <c r="AX117" s="760"/>
      <c r="AY117" s="760"/>
      <c r="AZ117" s="395"/>
      <c r="BA117" s="395"/>
      <c r="BB117" s="395"/>
      <c r="BC117" s="395"/>
      <c r="BD117" s="395"/>
      <c r="BE117" s="395"/>
      <c r="BF117" s="395"/>
      <c r="BG117" s="700" t="s">
        <v>274</v>
      </c>
      <c r="BH117" s="700"/>
      <c r="BI117" s="760">
        <f>IF(BI109=0,0,BI115/BI109*100%)</f>
        <v>1</v>
      </c>
      <c r="BJ117" s="760"/>
      <c r="BK117" s="760"/>
      <c r="BL117" s="760">
        <f>IF(BL109=0,0,BL115/BL109*100%)</f>
        <v>0</v>
      </c>
      <c r="BM117" s="760"/>
      <c r="BN117" s="760"/>
      <c r="BO117" s="760">
        <f>IF(BO109=0,0,BO115/BO109*100%)</f>
        <v>0</v>
      </c>
      <c r="BP117" s="760"/>
      <c r="BQ117" s="760"/>
      <c r="BR117" s="331"/>
      <c r="BS117" s="299"/>
      <c r="BT117" s="299"/>
      <c r="BU117" s="299"/>
      <c r="BV117" s="299"/>
      <c r="BW117" s="299"/>
      <c r="BX117" s="762"/>
      <c r="BY117" s="700" t="s">
        <v>274</v>
      </c>
      <c r="BZ117" s="700"/>
      <c r="CA117" s="760">
        <f>IF(CA109=0,0,CA115/CA109*100%)</f>
        <v>1</v>
      </c>
      <c r="CB117" s="760"/>
      <c r="CC117" s="760"/>
      <c r="CD117" s="760">
        <f>IF(CD109=0,0,CD115/CD109*100%)</f>
        <v>1</v>
      </c>
      <c r="CE117" s="760"/>
      <c r="CF117" s="760"/>
      <c r="CG117" s="760">
        <f>IF(CG109=0,0,CG115/CG109*100%)</f>
        <v>0</v>
      </c>
      <c r="CH117" s="760"/>
      <c r="CI117" s="760"/>
      <c r="CJ117" s="331"/>
      <c r="CK117" s="299"/>
      <c r="CL117" s="299"/>
      <c r="CM117" s="299"/>
      <c r="CN117" s="299"/>
      <c r="CO117" s="299"/>
      <c r="CP117" s="762"/>
      <c r="CQ117" s="700" t="s">
        <v>274</v>
      </c>
      <c r="CR117" s="700"/>
      <c r="CS117" s="760">
        <f>IF(CS109=0,0,CS115/CS109*100%)</f>
        <v>1</v>
      </c>
      <c r="CT117" s="760"/>
      <c r="CU117" s="760"/>
      <c r="CV117" s="760">
        <f>IF(CV109=0,0,CV115/CV109*100%)</f>
        <v>1</v>
      </c>
      <c r="CW117" s="760"/>
      <c r="CX117" s="760"/>
      <c r="CY117" s="760">
        <f>IF(CY109=0,0,CY115/CY109*100%)</f>
        <v>1</v>
      </c>
      <c r="CZ117" s="760"/>
      <c r="DA117" s="760"/>
      <c r="DB117" s="331"/>
      <c r="DC117" s="299"/>
      <c r="DD117" s="299"/>
      <c r="DE117" s="299"/>
      <c r="DF117" s="299"/>
      <c r="DG117" s="299"/>
      <c r="DH117" s="299"/>
      <c r="DI117" s="152"/>
      <c r="DJ117" s="148"/>
      <c r="DK117" s="148"/>
      <c r="DL117" s="148"/>
      <c r="DM117" s="148"/>
      <c r="DN117" s="148"/>
      <c r="DO117" s="159"/>
      <c r="DP117" s="159"/>
      <c r="DQ117" s="159"/>
      <c r="DR117" s="159"/>
      <c r="DS117" s="159"/>
      <c r="DT117" s="159"/>
      <c r="DU117" s="771"/>
      <c r="DV117" s="700" t="s">
        <v>274</v>
      </c>
      <c r="DW117" s="700"/>
      <c r="DX117" s="760">
        <f>IF(DX109=0,0,DX115/DX109*100%)</f>
        <v>1</v>
      </c>
      <c r="DY117" s="760"/>
      <c r="DZ117" s="760"/>
      <c r="EA117" s="150"/>
      <c r="EB117" s="150"/>
      <c r="EC117" s="150"/>
      <c r="ED117" s="150"/>
      <c r="EE117" s="150"/>
      <c r="EF117" s="150"/>
      <c r="EG117" s="150"/>
      <c r="EH117" s="150"/>
      <c r="EI117" s="150"/>
      <c r="EJ117" s="150"/>
      <c r="EK117" s="150"/>
      <c r="EL117" s="150"/>
      <c r="EM117" s="150"/>
      <c r="EN117" s="150"/>
      <c r="EO117" s="150"/>
      <c r="EP117" s="150"/>
      <c r="EQ117" s="150"/>
      <c r="ER117" s="150"/>
      <c r="ES117" s="150"/>
      <c r="ET117" s="150"/>
      <c r="EU117" s="150"/>
      <c r="EV117" s="150"/>
      <c r="EW117" s="150"/>
      <c r="EX117" s="150"/>
      <c r="EY117" s="150"/>
      <c r="EZ117" s="150"/>
      <c r="FA117" s="687"/>
      <c r="FB117" s="687"/>
      <c r="FC117" s="688"/>
      <c r="FD117" s="689" t="s">
        <v>12</v>
      </c>
      <c r="FE117" s="689"/>
      <c r="FF117" s="689"/>
      <c r="FG117" s="692">
        <f>FG112+FG113+FG115+FG116</f>
        <v>16</v>
      </c>
      <c r="FH117" s="692"/>
      <c r="FI117" s="410"/>
    </row>
    <row r="118" spans="1:165" s="162" customFormat="1" ht="18" customHeight="1">
      <c r="A118" s="710" t="s">
        <v>272</v>
      </c>
      <c r="B118" s="743"/>
      <c r="C118" s="743"/>
      <c r="D118" s="743"/>
      <c r="E118" s="394">
        <f>D110+E114+E115</f>
        <v>15</v>
      </c>
      <c r="F118" s="710" t="s">
        <v>276</v>
      </c>
      <c r="G118" s="710"/>
      <c r="H118" s="714" t="s">
        <v>83</v>
      </c>
      <c r="I118" s="714"/>
      <c r="J118" s="693">
        <f>COUNTIF(U6:U105,"nso")</f>
        <v>0</v>
      </c>
      <c r="K118" s="693"/>
      <c r="L118" s="693"/>
      <c r="M118" s="693"/>
      <c r="N118" s="693"/>
      <c r="O118" s="693"/>
      <c r="P118" s="693"/>
      <c r="Q118" s="693"/>
      <c r="R118" s="693"/>
      <c r="S118" s="693"/>
      <c r="T118" s="693"/>
      <c r="U118" s="693"/>
      <c r="V118" s="693"/>
      <c r="W118" s="693"/>
      <c r="X118" s="693"/>
      <c r="Y118" s="693">
        <f>COUNTIF(AJ6:AJ105,"nso")</f>
        <v>0</v>
      </c>
      <c r="Z118" s="693"/>
      <c r="AA118" s="693"/>
      <c r="AB118" s="693"/>
      <c r="AC118" s="693"/>
      <c r="AD118" s="693"/>
      <c r="AE118" s="693"/>
      <c r="AF118" s="693"/>
      <c r="AG118" s="693"/>
      <c r="AH118" s="693"/>
      <c r="AI118" s="693"/>
      <c r="AJ118" s="693"/>
      <c r="AK118" s="693"/>
      <c r="AL118" s="693"/>
      <c r="AM118" s="693"/>
      <c r="AN118" s="773"/>
      <c r="AO118" s="700" t="s">
        <v>276</v>
      </c>
      <c r="AP118" s="700"/>
      <c r="AQ118" s="693">
        <f>COUNTIFS(B6:B105,"NSO",AN6:AN105,1)</f>
        <v>0</v>
      </c>
      <c r="AR118" s="693"/>
      <c r="AS118" s="693"/>
      <c r="AT118" s="693">
        <f>COUNTIFS(B6:B105,"NSO",AN6:AN105,2)</f>
        <v>0</v>
      </c>
      <c r="AU118" s="693"/>
      <c r="AV118" s="693"/>
      <c r="AW118" s="693">
        <f>COUNTIFS(B6:B105,"NSO",AN6:AN105,3)</f>
        <v>0</v>
      </c>
      <c r="AX118" s="693"/>
      <c r="AY118" s="693"/>
      <c r="AZ118" s="403"/>
      <c r="BA118" s="403"/>
      <c r="BB118" s="403"/>
      <c r="BC118" s="403"/>
      <c r="BD118" s="403"/>
      <c r="BE118" s="403"/>
      <c r="BF118" s="395"/>
      <c r="BG118" s="700" t="s">
        <v>276</v>
      </c>
      <c r="BH118" s="700"/>
      <c r="BI118" s="693">
        <f>COUNTIFS(B6:B105,"NSO",BF6:BF105,1)</f>
        <v>0</v>
      </c>
      <c r="BJ118" s="693"/>
      <c r="BK118" s="693"/>
      <c r="BL118" s="693">
        <f>COUNTIFS(B6:B105,"NSO",BF6:BF105,2)</f>
        <v>0</v>
      </c>
      <c r="BM118" s="693"/>
      <c r="BN118" s="693"/>
      <c r="BO118" s="693">
        <f>COUNTIFS(B6:B105,"NSO",BF6:BF105,3)</f>
        <v>0</v>
      </c>
      <c r="BP118" s="693"/>
      <c r="BQ118" s="693"/>
      <c r="BR118" s="309"/>
      <c r="BS118" s="309"/>
      <c r="BT118" s="309"/>
      <c r="BU118" s="309"/>
      <c r="BV118" s="309"/>
      <c r="BW118" s="310"/>
      <c r="BX118" s="762"/>
      <c r="BY118" s="700" t="s">
        <v>276</v>
      </c>
      <c r="BZ118" s="700"/>
      <c r="CA118" s="693">
        <f>COUNTIFS(B6:B105,"NSO",BX6:BX105,1)</f>
        <v>0</v>
      </c>
      <c r="CB118" s="693"/>
      <c r="CC118" s="693"/>
      <c r="CD118" s="693">
        <f>COUNTIFS(B6:B105,"NSO",BX6:BX105,1)</f>
        <v>0</v>
      </c>
      <c r="CE118" s="693"/>
      <c r="CF118" s="693"/>
      <c r="CG118" s="693">
        <f>COUNTIFS(B6:B105,"NSO",BX6:BX105,1)</f>
        <v>0</v>
      </c>
      <c r="CH118" s="693"/>
      <c r="CI118" s="693"/>
      <c r="CJ118" s="309"/>
      <c r="CK118" s="309"/>
      <c r="CL118" s="309"/>
      <c r="CM118" s="309"/>
      <c r="CN118" s="309"/>
      <c r="CO118" s="310"/>
      <c r="CP118" s="762"/>
      <c r="CQ118" s="700" t="s">
        <v>276</v>
      </c>
      <c r="CR118" s="700"/>
      <c r="CS118" s="693">
        <f>COUNTIFS(B6:B105,"NSO",CP6:CP105,1)</f>
        <v>0</v>
      </c>
      <c r="CT118" s="693"/>
      <c r="CU118" s="693"/>
      <c r="CV118" s="693">
        <f>COUNTIFS(B6:B105,"NSO",CP6:CP105,2)</f>
        <v>0</v>
      </c>
      <c r="CW118" s="693"/>
      <c r="CX118" s="693"/>
      <c r="CY118" s="693">
        <f>COUNTIFS(B6:B105,"NSO",CP6:CP105,2)</f>
        <v>0</v>
      </c>
      <c r="CZ118" s="693"/>
      <c r="DA118" s="693"/>
      <c r="DB118" s="309"/>
      <c r="DC118" s="309"/>
      <c r="DD118" s="309"/>
      <c r="DE118" s="309"/>
      <c r="DF118" s="309"/>
      <c r="DG118" s="310"/>
      <c r="DH118" s="299"/>
      <c r="DI118" s="152"/>
      <c r="DJ118" s="148"/>
      <c r="DK118" s="148"/>
      <c r="DL118" s="148"/>
      <c r="DM118" s="148"/>
      <c r="DN118" s="148"/>
      <c r="DO118" s="159"/>
      <c r="DP118" s="159"/>
      <c r="DQ118" s="159"/>
      <c r="DR118" s="159"/>
      <c r="DS118" s="159"/>
      <c r="DT118" s="159"/>
      <c r="DU118" s="771"/>
      <c r="DV118" s="700" t="s">
        <v>276</v>
      </c>
      <c r="DW118" s="700"/>
      <c r="DX118" s="693">
        <f>COUNTIF($B$6:$B$105,"nso")</f>
        <v>0</v>
      </c>
      <c r="DY118" s="693"/>
      <c r="DZ118" s="693"/>
      <c r="EA118" s="150"/>
      <c r="EB118" s="150"/>
      <c r="EC118" s="150"/>
      <c r="ED118" s="150"/>
      <c r="EE118" s="150"/>
      <c r="EF118" s="150"/>
      <c r="EG118" s="150"/>
      <c r="EH118" s="150"/>
      <c r="EI118" s="150"/>
      <c r="EJ118" s="150"/>
      <c r="EK118" s="150"/>
      <c r="EL118" s="150"/>
      <c r="EM118" s="150"/>
      <c r="EN118" s="150"/>
      <c r="EO118" s="150"/>
      <c r="EP118" s="150"/>
      <c r="EQ118" s="150"/>
      <c r="ER118" s="150"/>
      <c r="ES118" s="150"/>
      <c r="ET118" s="150"/>
      <c r="EU118" s="150"/>
      <c r="EV118" s="150"/>
      <c r="EW118" s="150"/>
      <c r="EX118" s="150"/>
      <c r="EY118" s="150"/>
      <c r="EZ118" s="150"/>
      <c r="FA118" s="687" t="s">
        <v>267</v>
      </c>
      <c r="FB118" s="687"/>
      <c r="FC118" s="688" t="str">
        <f>CONCATENATE("( ",'Master sheet'!C16," )")</f>
        <v>( MISHRILAL )</v>
      </c>
      <c r="FD118" s="688"/>
      <c r="FE118" s="688"/>
      <c r="FF118" s="688"/>
      <c r="FG118" s="688"/>
      <c r="FH118" s="688"/>
      <c r="FI118" s="688"/>
    </row>
    <row r="119" spans="1:165" s="161" customFormat="1" ht="18" customHeight="1">
      <c r="A119" s="737" t="s">
        <v>274</v>
      </c>
      <c r="B119" s="738"/>
      <c r="C119" s="738"/>
      <c r="D119" s="738"/>
      <c r="E119" s="391">
        <f>E110</f>
        <v>100</v>
      </c>
      <c r="F119" s="710" t="s">
        <v>260</v>
      </c>
      <c r="G119" s="710"/>
      <c r="H119" s="714" t="s">
        <v>83</v>
      </c>
      <c r="I119" s="714"/>
      <c r="J119" s="693">
        <f>COUNTIF(DY6:DY105,"AB")</f>
        <v>1</v>
      </c>
      <c r="K119" s="693"/>
      <c r="L119" s="693"/>
      <c r="M119" s="693"/>
      <c r="N119" s="693"/>
      <c r="O119" s="693"/>
      <c r="P119" s="693"/>
      <c r="Q119" s="693"/>
      <c r="R119" s="693"/>
      <c r="S119" s="693"/>
      <c r="T119" s="693"/>
      <c r="U119" s="693"/>
      <c r="V119" s="693"/>
      <c r="W119" s="693"/>
      <c r="X119" s="693"/>
      <c r="Y119" s="693">
        <f>COUNTIF(EA6:EA105,"AB")</f>
        <v>0</v>
      </c>
      <c r="Z119" s="693"/>
      <c r="AA119" s="693"/>
      <c r="AB119" s="693"/>
      <c r="AC119" s="693"/>
      <c r="AD119" s="693"/>
      <c r="AE119" s="693"/>
      <c r="AF119" s="693"/>
      <c r="AG119" s="693"/>
      <c r="AH119" s="693"/>
      <c r="AI119" s="693"/>
      <c r="AJ119" s="693"/>
      <c r="AK119" s="693"/>
      <c r="AL119" s="693"/>
      <c r="AM119" s="693"/>
      <c r="AN119" s="773"/>
      <c r="AO119" s="717" t="s">
        <v>61</v>
      </c>
      <c r="AP119" s="717"/>
      <c r="AQ119" s="717">
        <f>COUNTIF($ED$6:$ED$105,"AB")</f>
        <v>0</v>
      </c>
      <c r="AR119" s="717"/>
      <c r="AS119" s="717"/>
      <c r="AT119" s="717">
        <f>COUNTIF($EE$6:$EE$105,"AB")</f>
        <v>0</v>
      </c>
      <c r="AU119" s="717"/>
      <c r="AV119" s="717"/>
      <c r="AW119" s="717">
        <f>COUNTIF($EF$6:$EF$105,"AB")</f>
        <v>0</v>
      </c>
      <c r="AX119" s="717"/>
      <c r="AY119" s="717"/>
      <c r="AZ119" s="403"/>
      <c r="BA119" s="403"/>
      <c r="BB119" s="403"/>
      <c r="BC119" s="403"/>
      <c r="BD119" s="403"/>
      <c r="BE119" s="403"/>
      <c r="BF119" s="395"/>
      <c r="BG119" s="717" t="s">
        <v>61</v>
      </c>
      <c r="BH119" s="717"/>
      <c r="BI119" s="717">
        <f>COUNTIF(EI6:EI105,"AB")</f>
        <v>0</v>
      </c>
      <c r="BJ119" s="717"/>
      <c r="BK119" s="717"/>
      <c r="BL119" s="717">
        <f>COUNTIF($EJ$6:$EJ$105,"AB")</f>
        <v>0</v>
      </c>
      <c r="BM119" s="717"/>
      <c r="BN119" s="717"/>
      <c r="BO119" s="717">
        <f>COUNTIF($EK$6:$EK$105,"AB")</f>
        <v>0</v>
      </c>
      <c r="BP119" s="717"/>
      <c r="BQ119" s="717"/>
      <c r="BR119" s="307"/>
      <c r="BS119" s="307"/>
      <c r="BT119" s="307"/>
      <c r="BU119" s="307"/>
      <c r="BV119" s="307"/>
      <c r="BW119" s="308"/>
      <c r="BX119" s="762"/>
      <c r="BY119" s="717" t="s">
        <v>61</v>
      </c>
      <c r="BZ119" s="717"/>
      <c r="CA119" s="717">
        <f>COUNTIF($EN$6:$EN$105,"AB")</f>
        <v>0</v>
      </c>
      <c r="CB119" s="717"/>
      <c r="CC119" s="717"/>
      <c r="CD119" s="717">
        <f>COUNTIF(EO6:EO105,"AB")</f>
        <v>0</v>
      </c>
      <c r="CE119" s="717"/>
      <c r="CF119" s="717"/>
      <c r="CG119" s="717">
        <f>COUNTIF(EP6:EP105,"AB")</f>
        <v>0</v>
      </c>
      <c r="CH119" s="717"/>
      <c r="CI119" s="717"/>
      <c r="CJ119" s="307"/>
      <c r="CK119" s="307"/>
      <c r="CL119" s="307"/>
      <c r="CM119" s="307"/>
      <c r="CN119" s="307"/>
      <c r="CO119" s="308"/>
      <c r="CP119" s="762"/>
      <c r="CQ119" s="717" t="s">
        <v>61</v>
      </c>
      <c r="CR119" s="717"/>
      <c r="CS119" s="717">
        <f>COUNTIF(ES6:ES105,"AB")</f>
        <v>0</v>
      </c>
      <c r="CT119" s="717"/>
      <c r="CU119" s="717"/>
      <c r="CV119" s="717">
        <f>COUNTIF(ET6:ET105,"AB")</f>
        <v>0</v>
      </c>
      <c r="CW119" s="717"/>
      <c r="CX119" s="717"/>
      <c r="CY119" s="717">
        <f>COUNTIF(EU6:EU105,"AB")</f>
        <v>0</v>
      </c>
      <c r="CZ119" s="717"/>
      <c r="DA119" s="717"/>
      <c r="DB119" s="307"/>
      <c r="DC119" s="307"/>
      <c r="DD119" s="307"/>
      <c r="DE119" s="307"/>
      <c r="DF119" s="307"/>
      <c r="DG119" s="308"/>
      <c r="DH119" s="299"/>
      <c r="DI119" s="152"/>
      <c r="DJ119" s="148"/>
      <c r="DK119" s="148"/>
      <c r="DL119" s="148"/>
      <c r="DM119" s="148"/>
      <c r="DN119" s="148"/>
      <c r="DO119" s="159"/>
      <c r="DP119" s="159"/>
      <c r="DQ119" s="159"/>
      <c r="DR119" s="159"/>
      <c r="DS119" s="159"/>
      <c r="DT119" s="159"/>
      <c r="DU119" s="771"/>
      <c r="DV119" s="717" t="s">
        <v>61</v>
      </c>
      <c r="DW119" s="717"/>
      <c r="DX119" s="717">
        <f>COUNTIF(EW6:EW105,"AB")</f>
        <v>0</v>
      </c>
      <c r="DY119" s="717"/>
      <c r="DZ119" s="717"/>
      <c r="EA119" s="150"/>
      <c r="EB119" s="150"/>
      <c r="EC119" s="150"/>
      <c r="ED119" s="150"/>
      <c r="EE119" s="150"/>
      <c r="EF119" s="150"/>
      <c r="EG119" s="150"/>
      <c r="EH119" s="150"/>
      <c r="EI119" s="150"/>
      <c r="EJ119" s="150"/>
      <c r="EK119" s="150"/>
      <c r="EL119" s="150"/>
      <c r="EM119" s="150"/>
      <c r="EN119" s="150"/>
      <c r="EO119" s="150"/>
      <c r="EP119" s="150"/>
      <c r="EQ119" s="150"/>
      <c r="ER119" s="150"/>
      <c r="ES119" s="150"/>
      <c r="ET119" s="150"/>
      <c r="EU119" s="150"/>
      <c r="EV119" s="150"/>
      <c r="EW119" s="150"/>
      <c r="EX119" s="150"/>
      <c r="EY119" s="150"/>
      <c r="EZ119" s="150"/>
      <c r="FA119" s="687"/>
      <c r="FB119" s="687"/>
      <c r="FC119" s="688"/>
      <c r="FD119" s="688"/>
      <c r="FE119" s="688"/>
      <c r="FF119" s="688"/>
      <c r="FG119" s="688"/>
      <c r="FH119" s="688"/>
      <c r="FI119" s="688"/>
    </row>
    <row r="120" spans="1:165" s="161" customFormat="1" ht="18" customHeight="1">
      <c r="A120" s="742"/>
      <c r="B120" s="742"/>
      <c r="C120" s="742"/>
      <c r="D120" s="742"/>
      <c r="E120" s="742"/>
      <c r="F120" s="710" t="s">
        <v>261</v>
      </c>
      <c r="G120" s="710"/>
      <c r="H120" s="714" t="s">
        <v>83</v>
      </c>
      <c r="I120" s="714"/>
      <c r="J120" s="693">
        <f>COUNTIF(DY6:DY105,"RE")</f>
        <v>0</v>
      </c>
      <c r="K120" s="693"/>
      <c r="L120" s="693"/>
      <c r="M120" s="693"/>
      <c r="N120" s="693"/>
      <c r="O120" s="693"/>
      <c r="P120" s="693"/>
      <c r="Q120" s="693"/>
      <c r="R120" s="693"/>
      <c r="S120" s="693"/>
      <c r="T120" s="693"/>
      <c r="U120" s="693"/>
      <c r="V120" s="693"/>
      <c r="W120" s="693"/>
      <c r="X120" s="693"/>
      <c r="Y120" s="693">
        <f>COUNTIF(EA6:EA105,"RE")</f>
        <v>0</v>
      </c>
      <c r="Z120" s="693"/>
      <c r="AA120" s="693"/>
      <c r="AB120" s="693"/>
      <c r="AC120" s="693"/>
      <c r="AD120" s="693"/>
      <c r="AE120" s="693"/>
      <c r="AF120" s="693"/>
      <c r="AG120" s="693"/>
      <c r="AH120" s="693"/>
      <c r="AI120" s="693"/>
      <c r="AJ120" s="693"/>
      <c r="AK120" s="693"/>
      <c r="AL120" s="693"/>
      <c r="AM120" s="693"/>
      <c r="AN120" s="774"/>
      <c r="AO120" s="717" t="s">
        <v>82</v>
      </c>
      <c r="AP120" s="717"/>
      <c r="AQ120" s="717">
        <f>COUNTIF($ED$6:$ED$105,"RE")</f>
        <v>0</v>
      </c>
      <c r="AR120" s="717"/>
      <c r="AS120" s="717"/>
      <c r="AT120" s="717">
        <f>COUNTIF($EE$6:$EE$105,"RE")</f>
        <v>0</v>
      </c>
      <c r="AU120" s="717"/>
      <c r="AV120" s="717"/>
      <c r="AW120" s="717">
        <f>COUNTIF($EF$6:$EF$105,"RE")</f>
        <v>0</v>
      </c>
      <c r="AX120" s="717"/>
      <c r="AY120" s="717"/>
      <c r="AZ120" s="403"/>
      <c r="BA120" s="403"/>
      <c r="BB120" s="403"/>
      <c r="BC120" s="403"/>
      <c r="BD120" s="403"/>
      <c r="BE120" s="403"/>
      <c r="BF120" s="395"/>
      <c r="BG120" s="717" t="s">
        <v>82</v>
      </c>
      <c r="BH120" s="717"/>
      <c r="BI120" s="717">
        <f>COUNTIF(EI6:EI105,"RE")</f>
        <v>0</v>
      </c>
      <c r="BJ120" s="717"/>
      <c r="BK120" s="717"/>
      <c r="BL120" s="717">
        <f>COUNTIF($EJ$6:$EJ$105,"RE")</f>
        <v>0</v>
      </c>
      <c r="BM120" s="717"/>
      <c r="BN120" s="717"/>
      <c r="BO120" s="717">
        <f>COUNTIF($EK$6:$EK$105,"RE")</f>
        <v>0</v>
      </c>
      <c r="BP120" s="717"/>
      <c r="BQ120" s="717"/>
      <c r="BR120" s="307"/>
      <c r="BS120" s="307"/>
      <c r="BT120" s="307"/>
      <c r="BU120" s="307"/>
      <c r="BV120" s="307"/>
      <c r="BW120" s="308"/>
      <c r="BX120" s="763"/>
      <c r="BY120" s="717" t="s">
        <v>82</v>
      </c>
      <c r="BZ120" s="717"/>
      <c r="CA120" s="717">
        <f>COUNTIF($EN$6:$EN$105,"RE")</f>
        <v>0</v>
      </c>
      <c r="CB120" s="717"/>
      <c r="CC120" s="717"/>
      <c r="CD120" s="717">
        <f>COUNTIF(EO6:EO105,"RE")</f>
        <v>0</v>
      </c>
      <c r="CE120" s="717"/>
      <c r="CF120" s="717"/>
      <c r="CG120" s="717">
        <f>COUNTIF(EP6:EP105,"RE")</f>
        <v>0</v>
      </c>
      <c r="CH120" s="717"/>
      <c r="CI120" s="717"/>
      <c r="CJ120" s="307"/>
      <c r="CK120" s="307"/>
      <c r="CL120" s="307"/>
      <c r="CM120" s="307"/>
      <c r="CN120" s="307"/>
      <c r="CO120" s="308"/>
      <c r="CP120" s="763"/>
      <c r="CQ120" s="717" t="s">
        <v>82</v>
      </c>
      <c r="CR120" s="717"/>
      <c r="CS120" s="717">
        <f>COUNTIF(ES6:ES105,"RE")</f>
        <v>0</v>
      </c>
      <c r="CT120" s="717"/>
      <c r="CU120" s="717"/>
      <c r="CV120" s="717">
        <f>COUNTIF(ET6:ET105,"RE")</f>
        <v>0</v>
      </c>
      <c r="CW120" s="717"/>
      <c r="CX120" s="717"/>
      <c r="CY120" s="717">
        <f>COUNTIF(EU6:EU105,"RE")</f>
        <v>0</v>
      </c>
      <c r="CZ120" s="717"/>
      <c r="DA120" s="717"/>
      <c r="DB120" s="307"/>
      <c r="DC120" s="307"/>
      <c r="DD120" s="307"/>
      <c r="DE120" s="307"/>
      <c r="DF120" s="307"/>
      <c r="DG120" s="308"/>
      <c r="DH120" s="299"/>
      <c r="DI120" s="152"/>
      <c r="DJ120" s="148"/>
      <c r="DK120" s="148"/>
      <c r="DL120" s="148"/>
      <c r="DM120" s="148"/>
      <c r="DN120" s="148"/>
      <c r="DO120" s="163"/>
      <c r="DP120" s="163"/>
      <c r="DQ120" s="163"/>
      <c r="DR120" s="163"/>
      <c r="DS120" s="163"/>
      <c r="DT120" s="163"/>
      <c r="DU120" s="772"/>
      <c r="DV120" s="717" t="s">
        <v>82</v>
      </c>
      <c r="DW120" s="717"/>
      <c r="DX120" s="717">
        <f>COUNTIF(EW6:EW105,"RE")</f>
        <v>0</v>
      </c>
      <c r="DY120" s="717"/>
      <c r="DZ120" s="717"/>
      <c r="EA120" s="164"/>
      <c r="EB120" s="164"/>
      <c r="EC120" s="164"/>
      <c r="ED120" s="164"/>
      <c r="EE120" s="164"/>
      <c r="EF120" s="164"/>
      <c r="EG120" s="164"/>
      <c r="EH120" s="164"/>
      <c r="EI120" s="164"/>
      <c r="EJ120" s="164"/>
      <c r="EK120" s="164"/>
      <c r="EL120" s="164"/>
      <c r="EM120" s="164"/>
      <c r="EN120" s="164"/>
      <c r="EO120" s="164"/>
      <c r="EP120" s="164"/>
      <c r="EQ120" s="164"/>
      <c r="ER120" s="164"/>
      <c r="ES120" s="164"/>
      <c r="ET120" s="164"/>
      <c r="EU120" s="164"/>
      <c r="EV120" s="164"/>
      <c r="EW120" s="164"/>
      <c r="EX120" s="164"/>
      <c r="EY120" s="164"/>
      <c r="EZ120" s="164"/>
      <c r="FA120" s="687"/>
      <c r="FB120" s="687"/>
      <c r="FC120" s="688"/>
      <c r="FD120" s="688"/>
      <c r="FE120" s="688"/>
      <c r="FF120" s="688"/>
      <c r="FG120" s="688"/>
      <c r="FH120" s="688"/>
      <c r="FI120" s="688"/>
    </row>
    <row r="121" spans="1:165" s="161" customFormat="1" ht="26.25">
      <c r="A121" s="165"/>
      <c r="F121" s="165"/>
      <c r="G121" s="165"/>
      <c r="J121" s="165"/>
      <c r="K121" s="166"/>
      <c r="L121" s="166"/>
      <c r="M121" s="166"/>
      <c r="N121" s="166"/>
      <c r="O121" s="166"/>
      <c r="P121" s="166"/>
      <c r="Q121" s="166"/>
      <c r="R121" s="166"/>
      <c r="S121" s="166"/>
      <c r="T121" s="166"/>
      <c r="U121" s="166"/>
      <c r="V121" s="166"/>
      <c r="W121" s="166"/>
      <c r="X121" s="166"/>
      <c r="Y121" s="165"/>
      <c r="Z121" s="166"/>
      <c r="AA121" s="166"/>
      <c r="AB121" s="166"/>
      <c r="AC121" s="166"/>
      <c r="AD121" s="166"/>
      <c r="AE121" s="166"/>
      <c r="AF121" s="166"/>
      <c r="AG121" s="166"/>
      <c r="AH121" s="166"/>
      <c r="AI121" s="166"/>
      <c r="AJ121" s="166"/>
      <c r="AK121" s="166"/>
      <c r="AL121" s="166"/>
      <c r="AM121" s="166"/>
      <c r="AN121" s="166"/>
      <c r="AO121" s="165"/>
      <c r="AP121" s="166"/>
      <c r="AQ121" s="166"/>
      <c r="AR121" s="166"/>
      <c r="AS121" s="166"/>
      <c r="AT121" s="166"/>
      <c r="AU121" s="166"/>
      <c r="AV121" s="166"/>
      <c r="AW121" s="166"/>
      <c r="AX121" s="166"/>
      <c r="AY121" s="166"/>
      <c r="AZ121" s="166"/>
      <c r="BA121" s="166"/>
      <c r="BB121" s="166"/>
      <c r="BC121" s="166"/>
      <c r="BD121" s="166"/>
      <c r="BE121" s="166"/>
      <c r="BF121" s="166"/>
      <c r="BG121" s="165"/>
      <c r="BH121" s="166"/>
      <c r="BI121" s="166"/>
      <c r="BJ121" s="166"/>
      <c r="BK121" s="166"/>
      <c r="BL121" s="166"/>
      <c r="BM121" s="166"/>
      <c r="BN121" s="166"/>
      <c r="BO121" s="166"/>
      <c r="BP121" s="166"/>
      <c r="BQ121" s="166"/>
      <c r="BR121" s="166"/>
      <c r="BS121" s="166"/>
      <c r="BT121" s="166"/>
      <c r="BU121" s="166"/>
      <c r="BV121" s="166"/>
      <c r="BW121" s="166"/>
      <c r="BX121" s="166"/>
      <c r="BY121" s="165"/>
      <c r="BZ121" s="166"/>
      <c r="CA121" s="166"/>
      <c r="CB121" s="166"/>
      <c r="CC121" s="166"/>
      <c r="CD121" s="166"/>
      <c r="CE121" s="166"/>
      <c r="CF121" s="166"/>
      <c r="CG121" s="166"/>
      <c r="CH121" s="166"/>
      <c r="CI121" s="166"/>
      <c r="CJ121" s="166"/>
      <c r="CK121" s="166"/>
      <c r="CL121" s="166"/>
      <c r="CM121" s="166"/>
      <c r="CN121" s="166"/>
      <c r="CO121" s="166"/>
      <c r="CP121" s="166"/>
      <c r="CQ121" s="165"/>
      <c r="CR121" s="166"/>
      <c r="CS121" s="166"/>
      <c r="CT121" s="166"/>
      <c r="CU121" s="166"/>
      <c r="CV121" s="166"/>
      <c r="CW121" s="166"/>
      <c r="CX121" s="166"/>
      <c r="CY121" s="166"/>
      <c r="CZ121" s="166"/>
      <c r="DA121" s="166"/>
      <c r="DB121" s="166"/>
      <c r="DC121" s="166"/>
      <c r="DD121" s="166"/>
      <c r="DE121" s="166"/>
      <c r="DF121" s="166"/>
      <c r="DG121" s="166"/>
      <c r="DH121" s="166"/>
      <c r="DI121" s="167"/>
      <c r="DJ121" s="168"/>
      <c r="DK121" s="168"/>
      <c r="DL121" s="168"/>
      <c r="DM121" s="168"/>
      <c r="DN121" s="148"/>
      <c r="DO121" s="166"/>
      <c r="DP121" s="166"/>
      <c r="DQ121" s="166"/>
      <c r="DR121" s="166"/>
      <c r="DS121" s="166"/>
      <c r="DT121" s="166"/>
      <c r="DU121" s="166"/>
      <c r="DV121" s="166"/>
      <c r="DW121" s="166"/>
      <c r="DX121" s="166"/>
      <c r="DY121" s="169"/>
      <c r="DZ121" s="169"/>
      <c r="EA121" s="170"/>
      <c r="EB121" s="170"/>
      <c r="EC121" s="170"/>
      <c r="ED121" s="170"/>
      <c r="EE121" s="170"/>
      <c r="EF121" s="170"/>
      <c r="EG121" s="170"/>
      <c r="EH121" s="170"/>
      <c r="EI121" s="170"/>
      <c r="EJ121" s="170"/>
      <c r="EK121" s="170"/>
      <c r="EL121" s="170"/>
      <c r="EM121" s="170"/>
      <c r="EN121" s="170"/>
      <c r="EO121" s="170"/>
      <c r="EP121" s="170"/>
      <c r="EQ121" s="170"/>
      <c r="ER121" s="170"/>
      <c r="ES121" s="170"/>
      <c r="ET121" s="170"/>
      <c r="EU121" s="170"/>
      <c r="EV121" s="170"/>
      <c r="EW121" s="170"/>
      <c r="EX121" s="170"/>
      <c r="EY121" s="170"/>
      <c r="EZ121" s="170"/>
      <c r="FA121" s="170"/>
      <c r="FB121" s="170"/>
      <c r="FC121" s="170"/>
      <c r="FD121" s="170"/>
      <c r="FH121" s="170"/>
      <c r="FI121" s="170"/>
    </row>
    <row r="122" spans="1:165" s="161" customFormat="1" ht="26.25">
      <c r="A122" s="165"/>
      <c r="E122" s="741" t="s">
        <v>91</v>
      </c>
      <c r="F122" s="741"/>
      <c r="G122" s="741"/>
      <c r="H122" s="741"/>
      <c r="J122" s="165"/>
      <c r="K122" s="166"/>
      <c r="L122" s="166"/>
      <c r="M122" s="166"/>
      <c r="N122" s="166"/>
      <c r="O122" s="166"/>
      <c r="P122" s="166"/>
      <c r="Q122" s="166"/>
      <c r="R122" s="166"/>
      <c r="S122" s="166"/>
      <c r="T122" s="166"/>
      <c r="U122" s="166"/>
      <c r="V122" s="166"/>
      <c r="W122" s="166"/>
      <c r="X122" s="166"/>
      <c r="Y122" s="165"/>
      <c r="Z122" s="166"/>
      <c r="AA122" s="166"/>
      <c r="AB122" s="166"/>
      <c r="AC122" s="166"/>
      <c r="AD122" s="166"/>
      <c r="AE122" s="166"/>
      <c r="AF122" s="166"/>
      <c r="AG122" s="166"/>
      <c r="AH122" s="166"/>
      <c r="AI122" s="166"/>
      <c r="AJ122" s="166"/>
      <c r="AK122" s="166"/>
      <c r="AL122" s="166"/>
      <c r="AM122" s="166"/>
      <c r="AN122" s="166"/>
      <c r="AO122" s="165"/>
      <c r="AP122" s="166"/>
      <c r="AQ122" s="166"/>
      <c r="AR122" s="166"/>
      <c r="AS122" s="166"/>
      <c r="AT122" s="166"/>
      <c r="AU122" s="166"/>
      <c r="AV122" s="166"/>
      <c r="AW122" s="166"/>
      <c r="AX122" s="166"/>
      <c r="AY122" s="166"/>
      <c r="AZ122" s="166"/>
      <c r="BA122" s="166"/>
      <c r="BB122" s="166">
        <f>COUNTIFS(B6:B105,"NSO",AN6:AN105,1)</f>
        <v>0</v>
      </c>
      <c r="BC122" s="166"/>
      <c r="BD122" s="166"/>
      <c r="BE122" s="166"/>
      <c r="BF122" s="166"/>
      <c r="BG122" s="165"/>
      <c r="BH122" s="166"/>
      <c r="BI122" s="166"/>
      <c r="BJ122" s="166"/>
      <c r="BK122" s="166"/>
      <c r="BL122" s="166"/>
      <c r="BM122" s="166"/>
      <c r="BN122" s="166"/>
      <c r="BO122" s="166"/>
      <c r="BP122" s="166"/>
      <c r="BQ122" s="166"/>
      <c r="BR122" s="166"/>
      <c r="BS122" s="166"/>
      <c r="BT122" s="166"/>
      <c r="BU122" s="166"/>
      <c r="BV122" s="166"/>
      <c r="BW122" s="166"/>
      <c r="BX122" s="166"/>
      <c r="BY122" s="165"/>
      <c r="BZ122" s="166"/>
      <c r="CA122" s="166"/>
      <c r="CB122" s="166"/>
      <c r="CC122" s="166"/>
      <c r="CD122" s="166"/>
      <c r="CE122" s="166"/>
      <c r="CF122" s="166"/>
      <c r="CG122" s="166"/>
      <c r="CH122" s="166"/>
      <c r="CI122" s="166"/>
      <c r="CJ122" s="166"/>
      <c r="CK122" s="166"/>
      <c r="CL122" s="166"/>
      <c r="CM122" s="166"/>
      <c r="CN122" s="166"/>
      <c r="CO122" s="166"/>
      <c r="CP122" s="166"/>
      <c r="CQ122" s="165"/>
      <c r="CR122" s="166"/>
      <c r="CS122" s="166"/>
      <c r="CT122" s="166"/>
      <c r="CU122" s="166"/>
      <c r="CV122" s="166"/>
      <c r="CW122" s="166"/>
      <c r="CX122" s="166"/>
      <c r="CY122" s="166"/>
      <c r="CZ122" s="166"/>
      <c r="DA122" s="166"/>
      <c r="DB122" s="166"/>
      <c r="DC122" s="166"/>
      <c r="DD122" s="166"/>
      <c r="DE122" s="166"/>
      <c r="DF122" s="166"/>
      <c r="DG122" s="166"/>
      <c r="DH122" s="166"/>
      <c r="DI122" s="171"/>
      <c r="DJ122" s="171"/>
      <c r="DK122" s="171"/>
      <c r="DL122" s="171"/>
      <c r="DM122" s="171"/>
      <c r="DN122" s="171"/>
      <c r="DO122" s="166"/>
      <c r="DP122" s="166"/>
      <c r="DQ122" s="166"/>
      <c r="DR122" s="166"/>
      <c r="DS122" s="166"/>
      <c r="DT122" s="166"/>
      <c r="DU122" s="166"/>
      <c r="DV122" s="166"/>
      <c r="DW122" s="166"/>
      <c r="DX122" s="166"/>
      <c r="DY122" s="169"/>
      <c r="DZ122" s="169"/>
      <c r="EA122" s="170"/>
      <c r="EB122" s="170"/>
      <c r="EC122" s="170"/>
      <c r="ED122" s="170"/>
      <c r="EE122" s="170"/>
      <c r="EF122" s="170"/>
      <c r="EG122" s="170"/>
      <c r="EH122" s="170"/>
      <c r="EI122" s="170"/>
      <c r="EJ122" s="170"/>
      <c r="EK122" s="170"/>
      <c r="EL122" s="170"/>
      <c r="EM122" s="170"/>
      <c r="EN122" s="170"/>
      <c r="EO122" s="170"/>
      <c r="EP122" s="170"/>
      <c r="EQ122" s="170"/>
      <c r="ER122" s="170"/>
      <c r="ES122" s="170"/>
      <c r="ET122" s="170"/>
      <c r="EU122" s="170"/>
      <c r="EV122" s="170"/>
      <c r="EW122" s="170"/>
      <c r="EX122" s="170"/>
      <c r="EY122" s="170"/>
      <c r="EZ122" s="170"/>
      <c r="FA122" s="170"/>
      <c r="FB122" s="170"/>
      <c r="FC122" s="170"/>
      <c r="FD122" s="170"/>
      <c r="FH122" s="170"/>
      <c r="FI122" s="170"/>
    </row>
    <row r="123" spans="1:165" s="161" customFormat="1" ht="26.25">
      <c r="A123" s="165"/>
      <c r="F123" s="165"/>
      <c r="G123" s="165"/>
      <c r="J123" s="165"/>
      <c r="K123" s="166"/>
      <c r="L123" s="166"/>
      <c r="M123" s="166"/>
      <c r="N123" s="166"/>
      <c r="O123" s="172"/>
      <c r="P123" s="172"/>
      <c r="Q123" s="172"/>
      <c r="R123" s="172"/>
      <c r="S123" s="172"/>
      <c r="T123" s="172"/>
      <c r="U123" s="172"/>
      <c r="V123" s="172"/>
      <c r="W123" s="172"/>
      <c r="X123" s="172"/>
      <c r="Y123" s="165"/>
      <c r="Z123" s="166"/>
      <c r="AA123" s="166"/>
      <c r="AB123" s="166"/>
      <c r="AC123" s="166"/>
      <c r="AD123" s="172"/>
      <c r="AE123" s="172"/>
      <c r="AF123" s="172"/>
      <c r="AG123" s="172"/>
      <c r="AH123" s="172"/>
      <c r="AI123" s="172"/>
      <c r="AJ123" s="172"/>
      <c r="AK123" s="172"/>
      <c r="AL123" s="172"/>
      <c r="AM123" s="172"/>
      <c r="AN123" s="172"/>
      <c r="AO123" s="165"/>
      <c r="AP123" s="166"/>
      <c r="AQ123" s="166"/>
      <c r="AR123" s="166"/>
      <c r="AS123" s="166"/>
      <c r="AT123" s="172"/>
      <c r="AU123" s="172"/>
      <c r="AV123" s="172"/>
      <c r="AW123" s="172"/>
      <c r="AX123" s="172"/>
      <c r="AY123" s="172"/>
      <c r="AZ123" s="172"/>
      <c r="BA123" s="172"/>
      <c r="BB123" s="172"/>
      <c r="BC123" s="172"/>
      <c r="BD123" s="172"/>
      <c r="BE123" s="172"/>
      <c r="BF123" s="172"/>
      <c r="BG123" s="165"/>
      <c r="BH123" s="166"/>
      <c r="BI123" s="166"/>
      <c r="BJ123" s="166"/>
      <c r="BK123" s="166"/>
      <c r="BL123" s="172"/>
      <c r="BM123" s="172"/>
      <c r="BN123" s="172"/>
      <c r="BO123" s="172"/>
      <c r="BP123" s="172"/>
      <c r="BQ123" s="172"/>
      <c r="BR123" s="172"/>
      <c r="BS123" s="172"/>
      <c r="BT123" s="172"/>
      <c r="BU123" s="172"/>
      <c r="BV123" s="172"/>
      <c r="BW123" s="172"/>
      <c r="BX123" s="172"/>
      <c r="BY123" s="165"/>
      <c r="BZ123" s="166"/>
      <c r="CA123" s="166"/>
      <c r="CB123" s="166"/>
      <c r="CC123" s="166"/>
      <c r="CD123" s="172"/>
      <c r="CE123" s="172"/>
      <c r="CF123" s="172"/>
      <c r="CG123" s="172"/>
      <c r="CH123" s="172"/>
      <c r="CI123" s="172"/>
      <c r="CJ123" s="172"/>
      <c r="CK123" s="172"/>
      <c r="CL123" s="172"/>
      <c r="CM123" s="172"/>
      <c r="CN123" s="172"/>
      <c r="CO123" s="172"/>
      <c r="CP123" s="172"/>
      <c r="CQ123" s="165"/>
      <c r="CR123" s="166"/>
      <c r="CS123" s="166"/>
      <c r="CT123" s="166"/>
      <c r="CU123" s="166"/>
      <c r="CV123" s="172"/>
      <c r="CW123" s="172"/>
      <c r="CX123" s="172"/>
      <c r="CY123" s="172"/>
      <c r="CZ123" s="172"/>
      <c r="DA123" s="172"/>
      <c r="DB123" s="172"/>
      <c r="DC123" s="172"/>
      <c r="DD123" s="172"/>
      <c r="DE123" s="172"/>
      <c r="DF123" s="172"/>
      <c r="DG123" s="172"/>
      <c r="DH123" s="172"/>
      <c r="DI123" s="171"/>
      <c r="DJ123" s="171"/>
      <c r="DK123" s="171"/>
      <c r="DL123" s="171"/>
      <c r="DM123" s="171"/>
      <c r="DN123" s="171"/>
      <c r="DO123" s="172"/>
      <c r="DP123" s="172"/>
      <c r="DQ123" s="172"/>
      <c r="DR123" s="172"/>
      <c r="DS123" s="172"/>
      <c r="DT123" s="172"/>
      <c r="DU123" s="172"/>
      <c r="DV123" s="172"/>
      <c r="DW123" s="172"/>
      <c r="DX123" s="172"/>
      <c r="DY123" s="169"/>
      <c r="DZ123" s="169"/>
      <c r="EA123" s="170"/>
      <c r="EB123" s="170"/>
      <c r="EC123" s="170"/>
      <c r="ED123" s="170"/>
      <c r="EE123" s="170"/>
      <c r="EF123" s="170"/>
      <c r="EG123" s="170"/>
      <c r="EH123" s="170"/>
      <c r="EI123" s="170"/>
      <c r="EJ123" s="170"/>
      <c r="EK123" s="170"/>
      <c r="EL123" s="170"/>
      <c r="EM123" s="170"/>
      <c r="EN123" s="170"/>
      <c r="EO123" s="170"/>
      <c r="EP123" s="170"/>
      <c r="EQ123" s="170"/>
      <c r="ER123" s="170"/>
      <c r="ES123" s="170"/>
      <c r="ET123" s="170"/>
      <c r="EU123" s="170"/>
      <c r="EV123" s="170"/>
      <c r="EW123" s="170"/>
      <c r="EX123" s="170"/>
      <c r="EY123" s="170"/>
      <c r="EZ123" s="170"/>
      <c r="FA123" s="170"/>
      <c r="FB123" s="170"/>
      <c r="FC123" s="170"/>
      <c r="FD123" s="170"/>
      <c r="FH123" s="170"/>
      <c r="FI123" s="170"/>
    </row>
    <row r="124" spans="1:165" ht="20.25" hidden="1">
      <c r="DI124" s="171"/>
      <c r="DJ124" s="171"/>
      <c r="DK124" s="171"/>
      <c r="DL124" s="171"/>
      <c r="DM124" s="171"/>
      <c r="DN124" s="171"/>
    </row>
    <row r="125" spans="1:165" ht="18.75" hidden="1"/>
    <row r="126" spans="1:165" ht="18.75" hidden="1"/>
    <row r="127" spans="1:165" ht="18.75" hidden="1"/>
    <row r="128" spans="1:165" ht="18.75" hidden="1"/>
    <row r="129" ht="18.75" hidden="1"/>
    <row r="130" ht="18.75" hidden="1"/>
    <row r="131" ht="18.75" hidden="1"/>
    <row r="132" ht="18.75" hidden="1"/>
    <row r="133" ht="18.75" hidden="1"/>
    <row r="134" ht="18.75" hidden="1"/>
    <row r="135" ht="18.75" hidden="1"/>
    <row r="136" ht="18.75" hidden="1"/>
    <row r="137" ht="18.75" hidden="1"/>
    <row r="138" ht="18.75" hidden="1"/>
    <row r="139" ht="18.75" hidden="1"/>
    <row r="140" ht="18.75" hidden="1"/>
    <row r="141" ht="18.75" hidden="1"/>
    <row r="142" ht="18.75" hidden="1"/>
    <row r="143" ht="18.75" hidden="1"/>
    <row r="144" ht="18.75" hidden="1"/>
    <row r="145" ht="18.75" hidden="1" customHeight="1"/>
  </sheetData>
  <sheetProtection password="D1A2" sheet="1" objects="1" scenarios="1" formatCells="0" formatColumns="0" formatRows="0"/>
  <mergeCells count="529">
    <mergeCell ref="CP107:CP120"/>
    <mergeCell ref="DV107:DZ108"/>
    <mergeCell ref="DU107:DU120"/>
    <mergeCell ref="AN107:AN120"/>
    <mergeCell ref="A1:I1"/>
    <mergeCell ref="J1:R1"/>
    <mergeCell ref="A115:D115"/>
    <mergeCell ref="A116:D116"/>
    <mergeCell ref="A117:D117"/>
    <mergeCell ref="BF1:BF4"/>
    <mergeCell ref="BX1:BX4"/>
    <mergeCell ref="AN1:AN4"/>
    <mergeCell ref="F112:G112"/>
    <mergeCell ref="F113:G113"/>
    <mergeCell ref="F114:G114"/>
    <mergeCell ref="F115:G115"/>
    <mergeCell ref="F116:G116"/>
    <mergeCell ref="BX107:BX120"/>
    <mergeCell ref="DX110:DZ110"/>
    <mergeCell ref="DX111:DZ111"/>
    <mergeCell ref="DX112:DZ112"/>
    <mergeCell ref="DX113:DZ113"/>
    <mergeCell ref="DX114:DZ114"/>
    <mergeCell ref="DX115:DZ115"/>
    <mergeCell ref="DX109:DZ109"/>
    <mergeCell ref="DV116:DW116"/>
    <mergeCell ref="DV117:DW117"/>
    <mergeCell ref="DV118:DW118"/>
    <mergeCell ref="DV119:DW119"/>
    <mergeCell ref="DV120:DW120"/>
    <mergeCell ref="DX116:DZ116"/>
    <mergeCell ref="DX117:DZ117"/>
    <mergeCell ref="DX118:DZ118"/>
    <mergeCell ref="DX119:DZ119"/>
    <mergeCell ref="DX120:DZ120"/>
    <mergeCell ref="CV119:CX119"/>
    <mergeCell ref="CY119:DA119"/>
    <mergeCell ref="CQ120:CR120"/>
    <mergeCell ref="CS120:CU120"/>
    <mergeCell ref="CV120:CX120"/>
    <mergeCell ref="CY120:DA120"/>
    <mergeCell ref="DV109:DW109"/>
    <mergeCell ref="DV110:DW110"/>
    <mergeCell ref="DV111:DW111"/>
    <mergeCell ref="DV112:DW112"/>
    <mergeCell ref="DV113:DW113"/>
    <mergeCell ref="DV114:DW114"/>
    <mergeCell ref="DV115:DW115"/>
    <mergeCell ref="CV116:CX116"/>
    <mergeCell ref="CY116:DA116"/>
    <mergeCell ref="CQ117:CR117"/>
    <mergeCell ref="CS117:CU117"/>
    <mergeCell ref="CV117:CX117"/>
    <mergeCell ref="CY117:DA117"/>
    <mergeCell ref="CQ118:CR118"/>
    <mergeCell ref="CS118:CU118"/>
    <mergeCell ref="CV118:CX118"/>
    <mergeCell ref="CY118:DA118"/>
    <mergeCell ref="CV113:CX113"/>
    <mergeCell ref="CY113:DA113"/>
    <mergeCell ref="CQ114:CR114"/>
    <mergeCell ref="CS114:CU114"/>
    <mergeCell ref="CV114:CX114"/>
    <mergeCell ref="CY114:DA114"/>
    <mergeCell ref="CQ115:CR115"/>
    <mergeCell ref="CS115:CU115"/>
    <mergeCell ref="CV115:CX115"/>
    <mergeCell ref="CY115:DA115"/>
    <mergeCell ref="CV110:CX110"/>
    <mergeCell ref="CY110:DA110"/>
    <mergeCell ref="CQ111:CR111"/>
    <mergeCell ref="CS111:CU111"/>
    <mergeCell ref="CV111:CX111"/>
    <mergeCell ref="CY111:DA111"/>
    <mergeCell ref="CQ112:CR112"/>
    <mergeCell ref="CS112:CU112"/>
    <mergeCell ref="CV112:CX112"/>
    <mergeCell ref="CY112:DA112"/>
    <mergeCell ref="CV107:CX107"/>
    <mergeCell ref="CY107:DA107"/>
    <mergeCell ref="CQ108:CR108"/>
    <mergeCell ref="CS108:CU108"/>
    <mergeCell ref="CV108:CX108"/>
    <mergeCell ref="CY108:DA108"/>
    <mergeCell ref="CQ109:CR109"/>
    <mergeCell ref="CS109:CU109"/>
    <mergeCell ref="CV109:CX109"/>
    <mergeCell ref="CY109:DA109"/>
    <mergeCell ref="CA119:CC119"/>
    <mergeCell ref="CD119:CF119"/>
    <mergeCell ref="CG119:CI119"/>
    <mergeCell ref="BY120:BZ120"/>
    <mergeCell ref="CA120:CC120"/>
    <mergeCell ref="CD120:CF120"/>
    <mergeCell ref="CG120:CI120"/>
    <mergeCell ref="CQ107:CR107"/>
    <mergeCell ref="CS107:CU107"/>
    <mergeCell ref="CQ110:CR110"/>
    <mergeCell ref="CS110:CU110"/>
    <mergeCell ref="CQ113:CR113"/>
    <mergeCell ref="CS113:CU113"/>
    <mergeCell ref="CQ116:CR116"/>
    <mergeCell ref="CS116:CU116"/>
    <mergeCell ref="CQ119:CR119"/>
    <mergeCell ref="CS119:CU119"/>
    <mergeCell ref="CA116:CC116"/>
    <mergeCell ref="CD116:CF116"/>
    <mergeCell ref="CG116:CI116"/>
    <mergeCell ref="BY117:BZ117"/>
    <mergeCell ref="CA117:CC117"/>
    <mergeCell ref="CD117:CF117"/>
    <mergeCell ref="CG117:CI117"/>
    <mergeCell ref="BY118:BZ118"/>
    <mergeCell ref="CA118:CC118"/>
    <mergeCell ref="CD118:CF118"/>
    <mergeCell ref="CG118:CI118"/>
    <mergeCell ref="CA113:CC113"/>
    <mergeCell ref="CD113:CF113"/>
    <mergeCell ref="CG113:CI113"/>
    <mergeCell ref="BY114:BZ114"/>
    <mergeCell ref="CA114:CC114"/>
    <mergeCell ref="CD114:CF114"/>
    <mergeCell ref="CG114:CI114"/>
    <mergeCell ref="BY115:BZ115"/>
    <mergeCell ref="CA115:CC115"/>
    <mergeCell ref="CD115:CF115"/>
    <mergeCell ref="CG115:CI115"/>
    <mergeCell ref="CA110:CC110"/>
    <mergeCell ref="CD110:CF110"/>
    <mergeCell ref="CG110:CI110"/>
    <mergeCell ref="BY111:BZ111"/>
    <mergeCell ref="CA111:CC111"/>
    <mergeCell ref="CD111:CF111"/>
    <mergeCell ref="CG111:CI111"/>
    <mergeCell ref="BY112:BZ112"/>
    <mergeCell ref="CA112:CC112"/>
    <mergeCell ref="CD112:CF112"/>
    <mergeCell ref="CG112:CI112"/>
    <mergeCell ref="CG107:CI107"/>
    <mergeCell ref="BY108:BZ108"/>
    <mergeCell ref="CA108:CC108"/>
    <mergeCell ref="CD108:CF108"/>
    <mergeCell ref="CG108:CI108"/>
    <mergeCell ref="BY109:BZ109"/>
    <mergeCell ref="CA109:CC109"/>
    <mergeCell ref="CD109:CF109"/>
    <mergeCell ref="CG109:CI109"/>
    <mergeCell ref="BG119:BH119"/>
    <mergeCell ref="BI119:BK119"/>
    <mergeCell ref="BL119:BN119"/>
    <mergeCell ref="BO119:BQ119"/>
    <mergeCell ref="BG120:BH120"/>
    <mergeCell ref="BI120:BK120"/>
    <mergeCell ref="BL120:BN120"/>
    <mergeCell ref="BO120:BQ120"/>
    <mergeCell ref="BY107:BZ107"/>
    <mergeCell ref="BY110:BZ110"/>
    <mergeCell ref="BY113:BZ113"/>
    <mergeCell ref="BY116:BZ116"/>
    <mergeCell ref="BY119:BZ119"/>
    <mergeCell ref="BG116:BH116"/>
    <mergeCell ref="BI116:BK116"/>
    <mergeCell ref="BL116:BN116"/>
    <mergeCell ref="BO116:BQ116"/>
    <mergeCell ref="BG117:BH117"/>
    <mergeCell ref="BI117:BK117"/>
    <mergeCell ref="BL117:BN117"/>
    <mergeCell ref="BO117:BQ117"/>
    <mergeCell ref="BG118:BH118"/>
    <mergeCell ref="BI118:BK118"/>
    <mergeCell ref="BL118:BN118"/>
    <mergeCell ref="BO112:BQ112"/>
    <mergeCell ref="BO118:BQ118"/>
    <mergeCell ref="BO113:BQ113"/>
    <mergeCell ref="BG114:BH114"/>
    <mergeCell ref="BI114:BK114"/>
    <mergeCell ref="BL114:BN114"/>
    <mergeCell ref="BO114:BQ114"/>
    <mergeCell ref="BG115:BH115"/>
    <mergeCell ref="BI115:BK115"/>
    <mergeCell ref="BL115:BN115"/>
    <mergeCell ref="BO115:BQ115"/>
    <mergeCell ref="AQ117:AS117"/>
    <mergeCell ref="AT117:AV117"/>
    <mergeCell ref="AW117:AY117"/>
    <mergeCell ref="AO118:AP118"/>
    <mergeCell ref="AO119:AP119"/>
    <mergeCell ref="AO120:AP120"/>
    <mergeCell ref="AQ118:AS118"/>
    <mergeCell ref="AQ119:AS119"/>
    <mergeCell ref="AQ120:AS120"/>
    <mergeCell ref="AT118:AV118"/>
    <mergeCell ref="AW118:AY118"/>
    <mergeCell ref="AT119:AV119"/>
    <mergeCell ref="AW119:AY119"/>
    <mergeCell ref="AT120:AV120"/>
    <mergeCell ref="AW120:AY120"/>
    <mergeCell ref="AQ114:AS114"/>
    <mergeCell ref="AT114:AV114"/>
    <mergeCell ref="AW114:AY114"/>
    <mergeCell ref="AQ115:AS115"/>
    <mergeCell ref="AT115:AV115"/>
    <mergeCell ref="AW115:AY115"/>
    <mergeCell ref="AQ116:AS116"/>
    <mergeCell ref="AT116:AV116"/>
    <mergeCell ref="AW116:AY116"/>
    <mergeCell ref="AO108:AP108"/>
    <mergeCell ref="AO109:AP109"/>
    <mergeCell ref="AQ107:AS107"/>
    <mergeCell ref="AT107:AV107"/>
    <mergeCell ref="AW107:AY107"/>
    <mergeCell ref="AQ108:AS108"/>
    <mergeCell ref="AT108:AV108"/>
    <mergeCell ref="AW108:AY108"/>
    <mergeCell ref="AQ109:AS109"/>
    <mergeCell ref="AT109:AV109"/>
    <mergeCell ref="AW109:AY109"/>
    <mergeCell ref="FD117:FF117"/>
    <mergeCell ref="F117:G117"/>
    <mergeCell ref="J115:R115"/>
    <mergeCell ref="J117:R117"/>
    <mergeCell ref="J110:R110"/>
    <mergeCell ref="J111:R111"/>
    <mergeCell ref="H115:I115"/>
    <mergeCell ref="H116:I116"/>
    <mergeCell ref="H117:I117"/>
    <mergeCell ref="J116:R116"/>
    <mergeCell ref="Y115:AG115"/>
    <mergeCell ref="Y116:AG116"/>
    <mergeCell ref="Y117:AG117"/>
    <mergeCell ref="AO110:AP110"/>
    <mergeCell ref="AO111:AP111"/>
    <mergeCell ref="AO112:AP112"/>
    <mergeCell ref="AO114:AP114"/>
    <mergeCell ref="AO115:AP115"/>
    <mergeCell ref="AO116:AP116"/>
    <mergeCell ref="AO117:AP117"/>
    <mergeCell ref="AT113:AV113"/>
    <mergeCell ref="AQ110:AS110"/>
    <mergeCell ref="AT110:AV110"/>
    <mergeCell ref="AW110:AY110"/>
    <mergeCell ref="CU1:CX1"/>
    <mergeCell ref="CY1:DA1"/>
    <mergeCell ref="CQ2:CT2"/>
    <mergeCell ref="CU2:CX2"/>
    <mergeCell ref="CY2:DA2"/>
    <mergeCell ref="DU1:DX1"/>
    <mergeCell ref="DU2:DX2"/>
    <mergeCell ref="DU3:DX3"/>
    <mergeCell ref="EX1:EY3"/>
    <mergeCell ref="EA3:EB3"/>
    <mergeCell ref="DY1:EW2"/>
    <mergeCell ref="EW3:EW4"/>
    <mergeCell ref="EV4:EV5"/>
    <mergeCell ref="EQ4:EQ5"/>
    <mergeCell ref="ER4:ER5"/>
    <mergeCell ref="BK2:BN2"/>
    <mergeCell ref="BO2:BQ2"/>
    <mergeCell ref="BY1:CB1"/>
    <mergeCell ref="CC1:CF1"/>
    <mergeCell ref="CG1:CI1"/>
    <mergeCell ref="BY2:CB2"/>
    <mergeCell ref="CC2:CF2"/>
    <mergeCell ref="CG2:CI2"/>
    <mergeCell ref="CQ1:CT1"/>
    <mergeCell ref="CP1:CP4"/>
    <mergeCell ref="BM3:BM4"/>
    <mergeCell ref="BW3:BW4"/>
    <mergeCell ref="BL3:BL4"/>
    <mergeCell ref="BO3:BO4"/>
    <mergeCell ref="BP3:BP4"/>
    <mergeCell ref="AO2:AR2"/>
    <mergeCell ref="AS2:AV2"/>
    <mergeCell ref="AW2:AY2"/>
    <mergeCell ref="AO1:AR1"/>
    <mergeCell ref="AS1:AV1"/>
    <mergeCell ref="AW1:AY1"/>
    <mergeCell ref="BG1:BJ1"/>
    <mergeCell ref="BK1:BN1"/>
    <mergeCell ref="FA107:FB107"/>
    <mergeCell ref="EL4:EL5"/>
    <mergeCell ref="DS2:DS4"/>
    <mergeCell ref="DT3:DT5"/>
    <mergeCell ref="EC3:EG3"/>
    <mergeCell ref="ER3:EV3"/>
    <mergeCell ref="DZ4:DZ5"/>
    <mergeCell ref="EA4:EA5"/>
    <mergeCell ref="EB4:EB5"/>
    <mergeCell ref="EH4:EH5"/>
    <mergeCell ref="EH3:EL3"/>
    <mergeCell ref="EM3:EQ3"/>
    <mergeCell ref="BQ3:BQ4"/>
    <mergeCell ref="BR3:BR4"/>
    <mergeCell ref="BO1:BQ1"/>
    <mergeCell ref="BG2:BJ2"/>
    <mergeCell ref="E122:H122"/>
    <mergeCell ref="N3:N4"/>
    <mergeCell ref="AC3:AC4"/>
    <mergeCell ref="AG3:AG4"/>
    <mergeCell ref="F120:G120"/>
    <mergeCell ref="H120:I120"/>
    <mergeCell ref="J120:X120"/>
    <mergeCell ref="Y120:AM120"/>
    <mergeCell ref="F119:G119"/>
    <mergeCell ref="H119:I119"/>
    <mergeCell ref="J119:X119"/>
    <mergeCell ref="Y119:AM119"/>
    <mergeCell ref="F118:G118"/>
    <mergeCell ref="H118:I118"/>
    <mergeCell ref="J118:X118"/>
    <mergeCell ref="Y118:AM118"/>
    <mergeCell ref="W3:W4"/>
    <mergeCell ref="X3:X4"/>
    <mergeCell ref="A120:E120"/>
    <mergeCell ref="A119:D119"/>
    <mergeCell ref="A118:D118"/>
    <mergeCell ref="A114:D114"/>
    <mergeCell ref="Y111:AG111"/>
    <mergeCell ref="AH111:AL111"/>
    <mergeCell ref="BG110:BH110"/>
    <mergeCell ref="BI110:BK110"/>
    <mergeCell ref="BL110:BN110"/>
    <mergeCell ref="A113:D113"/>
    <mergeCell ref="H113:I113"/>
    <mergeCell ref="J113:X113"/>
    <mergeCell ref="Y113:AM113"/>
    <mergeCell ref="A112:D112"/>
    <mergeCell ref="H112:I112"/>
    <mergeCell ref="J112:X112"/>
    <mergeCell ref="Y112:AM112"/>
    <mergeCell ref="AQ113:AS113"/>
    <mergeCell ref="AO113:AP113"/>
    <mergeCell ref="BG111:BH111"/>
    <mergeCell ref="AQ111:AS111"/>
    <mergeCell ref="AT111:AV111"/>
    <mergeCell ref="AW111:AY111"/>
    <mergeCell ref="AQ112:AS112"/>
    <mergeCell ref="AT112:AV112"/>
    <mergeCell ref="A111:D111"/>
    <mergeCell ref="H114:I114"/>
    <mergeCell ref="J114:X114"/>
    <mergeCell ref="Y114:AM114"/>
    <mergeCell ref="A106:FI106"/>
    <mergeCell ref="CU3:CU4"/>
    <mergeCell ref="EZ3:EZ5"/>
    <mergeCell ref="EC4:EC5"/>
    <mergeCell ref="EG4:EG5"/>
    <mergeCell ref="DY4:DY5"/>
    <mergeCell ref="CV3:CV4"/>
    <mergeCell ref="CY3:CY4"/>
    <mergeCell ref="CZ3:CZ4"/>
    <mergeCell ref="DA3:DA4"/>
    <mergeCell ref="FD113:FE113"/>
    <mergeCell ref="FA108:FB109"/>
    <mergeCell ref="FA110:FB111"/>
    <mergeCell ref="FA112:FB113"/>
    <mergeCell ref="AO107:AP107"/>
    <mergeCell ref="AW113:AY113"/>
    <mergeCell ref="BG113:BH113"/>
    <mergeCell ref="BI113:BK113"/>
    <mergeCell ref="BL113:BN113"/>
    <mergeCell ref="BG107:BH107"/>
    <mergeCell ref="BI107:BK107"/>
    <mergeCell ref="BO107:BQ107"/>
    <mergeCell ref="BG108:BH108"/>
    <mergeCell ref="BI108:BK108"/>
    <mergeCell ref="BL108:BN108"/>
    <mergeCell ref="BO108:BQ108"/>
    <mergeCell ref="BG109:BH109"/>
    <mergeCell ref="BI109:BK109"/>
    <mergeCell ref="BL109:BN109"/>
    <mergeCell ref="BO109:BQ109"/>
    <mergeCell ref="BO111:BQ111"/>
    <mergeCell ref="BI111:BK111"/>
    <mergeCell ref="BL111:BN111"/>
    <mergeCell ref="BG112:BH112"/>
    <mergeCell ref="BI112:BK112"/>
    <mergeCell ref="BL112:BN112"/>
    <mergeCell ref="AW112:AY112"/>
    <mergeCell ref="FI1:FI2"/>
    <mergeCell ref="DQ2:DQ4"/>
    <mergeCell ref="BC3:BC4"/>
    <mergeCell ref="DC3:DC4"/>
    <mergeCell ref="DG3:DG4"/>
    <mergeCell ref="DD3:DD4"/>
    <mergeCell ref="DE3:DE4"/>
    <mergeCell ref="DF3:DF4"/>
    <mergeCell ref="CE3:CE4"/>
    <mergeCell ref="CW3:CW4"/>
    <mergeCell ref="BN3:BN4"/>
    <mergeCell ref="CF3:CF4"/>
    <mergeCell ref="CX3:CX4"/>
    <mergeCell ref="FI3:FI5"/>
    <mergeCell ref="FG3:FG4"/>
    <mergeCell ref="FH3:FH5"/>
    <mergeCell ref="BL107:BN107"/>
    <mergeCell ref="C3:C5"/>
    <mergeCell ref="D3:D5"/>
    <mergeCell ref="E3:E5"/>
    <mergeCell ref="F3:F5"/>
    <mergeCell ref="G3:G5"/>
    <mergeCell ref="H3:H5"/>
    <mergeCell ref="S3:S4"/>
    <mergeCell ref="P3:P4"/>
    <mergeCell ref="Q3:Q4"/>
    <mergeCell ref="R3:R4"/>
    <mergeCell ref="I3:I5"/>
    <mergeCell ref="J3:M3"/>
    <mergeCell ref="O3:O4"/>
    <mergeCell ref="U3:U4"/>
    <mergeCell ref="V3:V4"/>
    <mergeCell ref="Y1:AM1"/>
    <mergeCell ref="EZ1:FC2"/>
    <mergeCell ref="FD1:FH2"/>
    <mergeCell ref="DR2:DR4"/>
    <mergeCell ref="DH3:DH4"/>
    <mergeCell ref="BY3:CB3"/>
    <mergeCell ref="CC3:CC4"/>
    <mergeCell ref="CG3:CG4"/>
    <mergeCell ref="CH3:CH4"/>
    <mergeCell ref="CI3:CI4"/>
    <mergeCell ref="CJ3:CJ4"/>
    <mergeCell ref="CK3:CK4"/>
    <mergeCell ref="CL3:CL4"/>
    <mergeCell ref="CM3:CM4"/>
    <mergeCell ref="CN3:CN4"/>
    <mergeCell ref="CD3:CD4"/>
    <mergeCell ref="AU3:AU4"/>
    <mergeCell ref="FA3:FA5"/>
    <mergeCell ref="FB3:FB5"/>
    <mergeCell ref="FC3:FC5"/>
    <mergeCell ref="FD3:FD5"/>
    <mergeCell ref="FE3:FE4"/>
    <mergeCell ref="A2:B2"/>
    <mergeCell ref="D2:E2"/>
    <mergeCell ref="A3:A5"/>
    <mergeCell ref="F2:I2"/>
    <mergeCell ref="B3:B5"/>
    <mergeCell ref="J2:X2"/>
    <mergeCell ref="Y2:AM2"/>
    <mergeCell ref="BD3:BD4"/>
    <mergeCell ref="Y3:AB3"/>
    <mergeCell ref="AD3:AD4"/>
    <mergeCell ref="AE3:AE4"/>
    <mergeCell ref="AF3:AF4"/>
    <mergeCell ref="AH3:AH4"/>
    <mergeCell ref="AI3:AI4"/>
    <mergeCell ref="AO3:AR3"/>
    <mergeCell ref="T3:T4"/>
    <mergeCell ref="AS3:AS4"/>
    <mergeCell ref="AT3:AT4"/>
    <mergeCell ref="AJ3:AJ4"/>
    <mergeCell ref="AK3:AK4"/>
    <mergeCell ref="AL3:AL4"/>
    <mergeCell ref="AM3:AM4"/>
    <mergeCell ref="AW3:AW4"/>
    <mergeCell ref="AV3:AV4"/>
    <mergeCell ref="A108:E108"/>
    <mergeCell ref="F108:G108"/>
    <mergeCell ref="S110:W110"/>
    <mergeCell ref="FC108:FC109"/>
    <mergeCell ref="F109:G109"/>
    <mergeCell ref="F111:G111"/>
    <mergeCell ref="H111:I111"/>
    <mergeCell ref="A107:E107"/>
    <mergeCell ref="F107:G107"/>
    <mergeCell ref="F110:G110"/>
    <mergeCell ref="H110:I110"/>
    <mergeCell ref="H109:I109"/>
    <mergeCell ref="J109:X109"/>
    <mergeCell ref="Y109:AM109"/>
    <mergeCell ref="H108:I108"/>
    <mergeCell ref="J108:X108"/>
    <mergeCell ref="Y108:AM108"/>
    <mergeCell ref="H107:I107"/>
    <mergeCell ref="J107:X107"/>
    <mergeCell ref="Y107:AM107"/>
    <mergeCell ref="S111:W111"/>
    <mergeCell ref="Y110:AG110"/>
    <mergeCell ref="AH110:AL110"/>
    <mergeCell ref="BO110:BQ110"/>
    <mergeCell ref="FG107:FH107"/>
    <mergeCell ref="BE3:BE4"/>
    <mergeCell ref="BG3:BJ3"/>
    <mergeCell ref="BT3:BT4"/>
    <mergeCell ref="BU3:BU4"/>
    <mergeCell ref="BV3:BV4"/>
    <mergeCell ref="AX3:AX4"/>
    <mergeCell ref="AY3:AY4"/>
    <mergeCell ref="AZ3:AZ4"/>
    <mergeCell ref="BA3:BA4"/>
    <mergeCell ref="BB3:BB4"/>
    <mergeCell ref="BK3:BK4"/>
    <mergeCell ref="DI2:DN4"/>
    <mergeCell ref="DO2:DO4"/>
    <mergeCell ref="DP2:DP4"/>
    <mergeCell ref="CQ3:CT3"/>
    <mergeCell ref="FD107:FF107"/>
    <mergeCell ref="BS3:BS4"/>
    <mergeCell ref="EM4:EM5"/>
    <mergeCell ref="CA107:CC107"/>
    <mergeCell ref="CD107:CF107"/>
    <mergeCell ref="CO3:CO4"/>
    <mergeCell ref="DB3:DB4"/>
    <mergeCell ref="DY3:DZ3"/>
    <mergeCell ref="FA114:FB117"/>
    <mergeCell ref="FC114:FC117"/>
    <mergeCell ref="FA118:FB120"/>
    <mergeCell ref="FC118:FI120"/>
    <mergeCell ref="FD114:FF114"/>
    <mergeCell ref="FG115:FH115"/>
    <mergeCell ref="FG116:FH116"/>
    <mergeCell ref="FG117:FH117"/>
    <mergeCell ref="FG108:FH108"/>
    <mergeCell ref="FG109:FH109"/>
    <mergeCell ref="FG110:FH110"/>
    <mergeCell ref="FG111:FH111"/>
    <mergeCell ref="FG112:FH112"/>
    <mergeCell ref="FG113:FH113"/>
    <mergeCell ref="FG114:FH114"/>
    <mergeCell ref="FD115:FF115"/>
    <mergeCell ref="FD116:FF116"/>
    <mergeCell ref="FC112:FC113"/>
    <mergeCell ref="FC110:FC111"/>
    <mergeCell ref="FD108:FE108"/>
    <mergeCell ref="FD109:FE109"/>
    <mergeCell ref="FD110:FE110"/>
    <mergeCell ref="FD111:FE111"/>
    <mergeCell ref="FD112:FE112"/>
  </mergeCells>
  <conditionalFormatting sqref="FJ56:FJ106 FJ23:FJ35 FH124:FJ124 Z124:AA124 Z139:AN65513 A132:D65513 H132:I65513 J155:AN65513 AO124:FD124 AO132:FJ65513 DI125:DN125 DI133:DN65514 DI6:DT105 AO6:DG105 FD6:FD105">
    <cfRule type="containsText" dxfId="107" priority="104" stopIfTrue="1" operator="containsText" text="G1">
      <formula>NOT(ISERROR(SEARCH("G1",A6)))</formula>
    </cfRule>
    <cfRule type="containsText" dxfId="106" priority="105" stopIfTrue="1" operator="containsText" text="G2">
      <formula>NOT(ISERROR(SEARCH("G2",A6)))</formula>
    </cfRule>
    <cfRule type="containsText" dxfId="105" priority="106" stopIfTrue="1" operator="containsText" text="G1">
      <formula>NOT(ISERROR(SEARCH("G1",A6)))</formula>
    </cfRule>
    <cfRule type="containsText" dxfId="104" priority="107" stopIfTrue="1" operator="containsText" text="S">
      <formula>NOT(ISERROR(SEARCH("S",A6)))</formula>
    </cfRule>
    <cfRule type="containsText" dxfId="103" priority="108" stopIfTrue="1" operator="containsText" text="F">
      <formula>NOT(ISERROR(SEARCH("F",A6)))</formula>
    </cfRule>
  </conditionalFormatting>
  <conditionalFormatting sqref="FJ56:FJ106 FJ23:FJ35 DI6:DT105 AO6:DG105 FD6:FD105">
    <cfRule type="containsText" dxfId="102" priority="101" stopIfTrue="1" operator="containsText" text="RA">
      <formula>NOT(ISERROR(SEARCH("RA",AO6)))</formula>
    </cfRule>
    <cfRule type="containsText" dxfId="101" priority="102" stopIfTrue="1" operator="containsText" text="ML">
      <formula>NOT(ISERROR(SEARCH("ML",AO6)))</formula>
    </cfRule>
    <cfRule type="containsText" dxfId="100" priority="103" stopIfTrue="1" operator="containsText" text="ML">
      <formula>NOT(ISERROR(SEARCH("ML",AO6)))</formula>
    </cfRule>
  </conditionalFormatting>
  <conditionalFormatting sqref="FJ56:FJ106 FJ23:FJ35 DI6:DT105 AO6:DG105 FD6:FD105">
    <cfRule type="containsText" dxfId="99" priority="100" stopIfTrue="1" operator="containsText" text="S">
      <formula>NOT(ISERROR(SEARCH("S",AO6)))</formula>
    </cfRule>
  </conditionalFormatting>
  <conditionalFormatting sqref="DI6:DT105 AO6:DG105 FD6:FD105">
    <cfRule type="containsText" dxfId="98" priority="99" stopIfTrue="1" operator="containsText" text="G1">
      <formula>NOT(ISERROR(SEARCH("G1",AO6)))</formula>
    </cfRule>
  </conditionalFormatting>
  <conditionalFormatting sqref="DI6:DT105 AO6:DG105 FD6:FD105">
    <cfRule type="containsText" dxfId="97" priority="98" stopIfTrue="1" operator="containsText" text="NA">
      <formula>NOT(ISERROR(SEARCH("NA",AO6)))</formula>
    </cfRule>
  </conditionalFormatting>
  <conditionalFormatting sqref="DI6:DT105 AO6:DG105 FD6:FD105">
    <cfRule type="containsText" dxfId="96" priority="97" operator="containsText" text="D">
      <formula>NOT(ISERROR(SEARCH("D",AO6)))</formula>
    </cfRule>
  </conditionalFormatting>
  <conditionalFormatting sqref="DI6:DT105 AO6:DG105 FD6:FD105">
    <cfRule type="cellIs" dxfId="95" priority="95" stopIfTrue="1" operator="equal">
      <formula>0</formula>
    </cfRule>
    <cfRule type="cellIs" dxfId="94" priority="96" stopIfTrue="1" operator="equal">
      <formula>0</formula>
    </cfRule>
  </conditionalFormatting>
  <conditionalFormatting sqref="DI6:DT105 AO6:DG105 FD6:FD105">
    <cfRule type="containsText" dxfId="93" priority="91" stopIfTrue="1" operator="containsText" text="G2">
      <formula>NOT(ISERROR(SEARCH("G2",AO6)))</formula>
    </cfRule>
    <cfRule type="containsText" dxfId="92" priority="92" stopIfTrue="1" operator="containsText" text="G1">
      <formula>NOT(ISERROR(SEARCH("G1",AO6)))</formula>
    </cfRule>
    <cfRule type="containsText" dxfId="91" priority="93" stopIfTrue="1" operator="containsText" text="S">
      <formula>NOT(ISERROR(SEARCH("S",AO6)))</formula>
    </cfRule>
    <cfRule type="containsText" dxfId="90" priority="94" stopIfTrue="1" operator="containsText" text="F">
      <formula>NOT(ISERROR(SEARCH("F",AO6)))</formula>
    </cfRule>
  </conditionalFormatting>
  <conditionalFormatting sqref="DI6:DT105 AO6:DG105 FD6:FD105">
    <cfRule type="containsText" dxfId="89" priority="90" stopIfTrue="1" operator="containsText" text="NA">
      <formula>NOT(ISERROR(SEARCH("NA",AO6)))</formula>
    </cfRule>
  </conditionalFormatting>
  <conditionalFormatting sqref="DI6:DT105 AO6:DG105 FD6:FD105">
    <cfRule type="containsText" dxfId="88" priority="88" stopIfTrue="1" operator="containsText" text="NA">
      <formula>NOT(ISERROR(SEARCH("NA",AO6)))</formula>
    </cfRule>
    <cfRule type="containsText" dxfId="87" priority="89" stopIfTrue="1" operator="containsText" text="ML">
      <formula>NOT(ISERROR(SEARCH("ML",AO6)))</formula>
    </cfRule>
  </conditionalFormatting>
  <conditionalFormatting sqref="DI6:DT105 AO6:DG105 FD6:FD105">
    <cfRule type="containsText" dxfId="86" priority="86" stopIfTrue="1" operator="containsText" text="vuqRrh.kZ">
      <formula>NOT(ISERROR(SEARCH("vuqRrh.kZ",AO6)))</formula>
    </cfRule>
    <cfRule type="containsText" dxfId="85" priority="87" stopIfTrue="1" operator="containsText" text="lk- mRrh.kZ">
      <formula>NOT(ISERROR(SEARCH("lk- mRrh.kZ",AO6)))</formula>
    </cfRule>
  </conditionalFormatting>
  <conditionalFormatting sqref="DI6:DT105 AO6:DG105 FD6:FD105">
    <cfRule type="containsText" dxfId="84" priority="85" stopIfTrue="1" operator="containsText" text="iwjd">
      <formula>NOT(ISERROR(SEARCH("iwjd",AO6)))</formula>
    </cfRule>
  </conditionalFormatting>
  <conditionalFormatting sqref="J5:L5 Y5:AA5 AO5:AQ5 BG5:BI5 BY5:CA5 CQ5:CS5">
    <cfRule type="cellIs" dxfId="83" priority="83" stopIfTrue="1" operator="equal">
      <formula>0</formula>
    </cfRule>
  </conditionalFormatting>
  <conditionalFormatting sqref="FD6:FD105">
    <cfRule type="cellIs" dxfId="82" priority="8" operator="equal">
      <formula>"Promoted to Class 12th"</formula>
    </cfRule>
    <cfRule type="containsText" dxfId="81" priority="79" stopIfTrue="1" operator="containsText" text="iwjd">
      <formula>NOT(ISERROR(SEARCH("iwjd",FD6)))</formula>
    </cfRule>
    <cfRule type="containsText" dxfId="80" priority="80" stopIfTrue="1" operator="containsText" text="vuRrh.kZ">
      <formula>NOT(ISERROR(SEARCH("vuRrh.kZ",FD6)))</formula>
    </cfRule>
    <cfRule type="containsText" dxfId="79" priority="81" stopIfTrue="1" operator="containsText" text="mRrh.kZ">
      <formula>NOT(ISERROR(SEARCH("mRrh.kZ",FD6)))</formula>
    </cfRule>
  </conditionalFormatting>
  <conditionalFormatting sqref="FD6:FD105">
    <cfRule type="containsText" dxfId="78" priority="78" stopIfTrue="1" operator="containsText" text="iu% ijh{kk">
      <formula>NOT(ISERROR(SEARCH("iu% ijh{kk",FD6)))</formula>
    </cfRule>
  </conditionalFormatting>
  <conditionalFormatting sqref="FD6:FD105">
    <cfRule type="containsText" dxfId="77" priority="77" stopIfTrue="1" operator="containsText" text="iqu% ijh{kk">
      <formula>NOT(ISERROR(SEARCH("iqu% ijh{kk",FD6)))</formula>
    </cfRule>
  </conditionalFormatting>
  <conditionalFormatting sqref="DY6:EY105">
    <cfRule type="containsText" dxfId="76" priority="74" stopIfTrue="1" operator="containsText" text="S">
      <formula>NOT(ISERROR(SEARCH("S",DY6)))</formula>
    </cfRule>
  </conditionalFormatting>
  <conditionalFormatting sqref="R5 AG5:AH5 AY5 BQ5:BR5 CI5 DA5:DB5">
    <cfRule type="cellIs" dxfId="75" priority="75" stopIfTrue="1" operator="between">
      <formula>1</formula>
      <formula>71</formula>
    </cfRule>
  </conditionalFormatting>
  <conditionalFormatting sqref="DY6:EY105">
    <cfRule type="containsText" dxfId="74" priority="72" stopIfTrue="1" operator="containsText" text="S">
      <formula>NOT(ISERROR(SEARCH("S",DY6)))</formula>
    </cfRule>
    <cfRule type="containsText" dxfId="73" priority="73" stopIfTrue="1" operator="containsText" text="G">
      <formula>NOT(ISERROR(SEARCH("G",DY6)))</formula>
    </cfRule>
  </conditionalFormatting>
  <conditionalFormatting sqref="EL6:EL105 EF6:EG105 EQ6:EY105">
    <cfRule type="containsText" dxfId="72" priority="70" stopIfTrue="1" operator="containsText" text="AB">
      <formula>NOT(ISERROR(SEARCH("AB",EF6)))</formula>
    </cfRule>
  </conditionalFormatting>
  <conditionalFormatting sqref="EL6:EL105 EF6:EG105 EQ6:EY105">
    <cfRule type="containsText" dxfId="71" priority="69" stopIfTrue="1" operator="containsText" text="F">
      <formula>NOT(ISERROR(SEARCH("F",EF6)))</formula>
    </cfRule>
  </conditionalFormatting>
  <conditionalFormatting sqref="FH6:FH105">
    <cfRule type="cellIs" dxfId="70" priority="3" stopIfTrue="1" operator="lessThan">
      <formula>4</formula>
    </cfRule>
    <cfRule type="cellIs" dxfId="69" priority="65" operator="greaterThan">
      <formula>0</formula>
    </cfRule>
  </conditionalFormatting>
  <conditionalFormatting sqref="A110:A111 B110:C110">
    <cfRule type="cellIs" dxfId="68" priority="60" stopIfTrue="1" operator="equal">
      <formula>0</formula>
    </cfRule>
  </conditionalFormatting>
  <conditionalFormatting sqref="A110:A111 B110:C110">
    <cfRule type="containsText" dxfId="67" priority="59" stopIfTrue="1" operator="containsText" text="ml">
      <formula>NOT(ISERROR(SEARCH("ml",A110)))</formula>
    </cfRule>
  </conditionalFormatting>
  <conditionalFormatting sqref="FA108">
    <cfRule type="containsText" dxfId="66" priority="9" operator="containsText" text="jk">
      <formula>NOT(ISERROR(SEARCH("jk",FA108)))</formula>
    </cfRule>
    <cfRule type="containsText" dxfId="65" priority="10" operator="containsText" text="fo">
      <formula>NOT(ISERROR(SEARCH("fo",FA108)))</formula>
    </cfRule>
    <cfRule type="containsText" dxfId="64" priority="11" operator="containsText" text="f'k">
      <formula>NOT(ISERROR(SEARCH("f'k",FA108)))</formula>
    </cfRule>
  </conditionalFormatting>
  <conditionalFormatting sqref="EC6:EC105">
    <cfRule type="containsText" dxfId="63" priority="76" stopIfTrue="1" operator="containsText" text="D">
      <formula>NOT(ISERROR(SEARCH("D",EC6)))</formula>
    </cfRule>
  </conditionalFormatting>
  <conditionalFormatting sqref="EH6:EH105">
    <cfRule type="cellIs" dxfId="62" priority="7" stopIfTrue="1" operator="equal">
      <formula>"D"</formula>
    </cfRule>
  </conditionalFormatting>
  <conditionalFormatting sqref="EM6:EM105">
    <cfRule type="cellIs" dxfId="61" priority="6" stopIfTrue="1" operator="equal">
      <formula>"D"</formula>
    </cfRule>
  </conditionalFormatting>
  <conditionalFormatting sqref="ER6:ER105">
    <cfRule type="cellIs" dxfId="60" priority="5" stopIfTrue="1" operator="equal">
      <formula>"D"</formula>
    </cfRule>
  </conditionalFormatting>
  <conditionalFormatting sqref="EW6:EW105">
    <cfRule type="cellIs" dxfId="59" priority="4" operator="equal">
      <formula>"D"</formula>
    </cfRule>
  </conditionalFormatting>
  <dataValidations count="1">
    <dataValidation type="whole" operator="lessThanOrEqual" allowBlank="1" showInputMessage="1" showErrorMessage="1" sqref="EY5">
      <formula1>EX5</formula1>
    </dataValidation>
  </dataValidations>
  <hyperlinks>
    <hyperlink ref="F2" location="'statement of marks'!H119" display="GO TO THE LAST ROW"/>
    <hyperlink ref="E122" location="'statement of marks'!H119" display="GO TO THE LAST ROW"/>
    <hyperlink ref="E122:H122" location="'Statement of Marks'!H1" display="GO TO THE FIRST ROW"/>
  </hyperlinks>
  <pageMargins left="0.35" right="0.25" top="0.25" bottom="0.25" header="0.3" footer="0.3"/>
  <pageSetup paperSize="9" scale="55" fitToHeight="6" orientation="landscape" horizontalDpi="300" verticalDpi="300" r:id="rId1"/>
</worksheet>
</file>

<file path=xl/worksheets/sheet7.xml><?xml version="1.0" encoding="utf-8"?>
<worksheet xmlns="http://schemas.openxmlformats.org/spreadsheetml/2006/main" xmlns:r="http://schemas.openxmlformats.org/officeDocument/2006/relationships">
  <dimension ref="A1:P47"/>
  <sheetViews>
    <sheetView workbookViewId="0">
      <selection activeCell="E20" sqref="E20"/>
    </sheetView>
  </sheetViews>
  <sheetFormatPr defaultColWidth="0" defaultRowHeight="15" zeroHeight="1"/>
  <cols>
    <col min="1" max="1" width="20" style="173" customWidth="1"/>
    <col min="2" max="2" width="14.85546875" style="175" customWidth="1"/>
    <col min="3" max="3" width="8.5703125" style="173" customWidth="1"/>
    <col min="4" max="4" width="7.7109375" style="173" customWidth="1"/>
    <col min="5" max="5" width="8.7109375" style="173" customWidth="1"/>
    <col min="6" max="9" width="6.7109375" style="173" customWidth="1"/>
    <col min="10" max="10" width="9.7109375" style="173" customWidth="1"/>
    <col min="11" max="13" width="6.7109375" style="173" customWidth="1"/>
    <col min="14" max="14" width="7" style="173" customWidth="1"/>
    <col min="15" max="15" width="9.5703125" style="173" customWidth="1"/>
    <col min="16" max="16" width="4.28515625" style="173" customWidth="1"/>
    <col min="17" max="16384" width="9.140625" style="2" hidden="1"/>
  </cols>
  <sheetData>
    <row r="1" spans="1:16" ht="40.5" customHeight="1" thickTop="1">
      <c r="A1" s="788" t="str">
        <f>CONCATENATE("School Name :-","  ",'Master sheet'!C8)</f>
        <v>School Name :-  Governt Senior Secondary School INDERWARA</v>
      </c>
      <c r="B1" s="789"/>
      <c r="C1" s="789"/>
      <c r="D1" s="789"/>
      <c r="E1" s="789"/>
      <c r="F1" s="789"/>
      <c r="G1" s="789"/>
      <c r="H1" s="789"/>
      <c r="I1" s="789"/>
      <c r="J1" s="789"/>
      <c r="K1" s="789"/>
      <c r="L1" s="789"/>
      <c r="M1" s="789"/>
      <c r="N1" s="789"/>
      <c r="O1" s="790"/>
      <c r="P1" s="137"/>
    </row>
    <row r="2" spans="1:16" ht="20.25" customHeight="1">
      <c r="A2" s="791" t="s">
        <v>278</v>
      </c>
      <c r="B2" s="792"/>
      <c r="C2" s="792"/>
      <c r="D2" s="792"/>
      <c r="E2" s="792"/>
      <c r="F2" s="795" t="str">
        <f>'Marks Entry'!G2</f>
        <v>11'A'</v>
      </c>
      <c r="G2" s="796"/>
      <c r="H2" s="796"/>
      <c r="I2" s="796"/>
      <c r="J2" s="796"/>
      <c r="K2" s="795" t="str">
        <f>'Marks Entry'!F2</f>
        <v>2019-20</v>
      </c>
      <c r="L2" s="796"/>
      <c r="M2" s="797"/>
      <c r="N2" s="793"/>
      <c r="O2" s="794"/>
      <c r="P2" s="138"/>
    </row>
    <row r="3" spans="1:16" ht="20.25" customHeight="1">
      <c r="A3" s="791"/>
      <c r="B3" s="792"/>
      <c r="C3" s="792"/>
      <c r="D3" s="792"/>
      <c r="E3" s="792"/>
      <c r="F3" s="798"/>
      <c r="G3" s="799"/>
      <c r="H3" s="799"/>
      <c r="I3" s="799"/>
      <c r="J3" s="799"/>
      <c r="K3" s="798"/>
      <c r="L3" s="799"/>
      <c r="M3" s="800"/>
      <c r="N3" s="793"/>
      <c r="O3" s="794"/>
      <c r="P3" s="138"/>
    </row>
    <row r="4" spans="1:16" ht="79.5" customHeight="1">
      <c r="A4" s="104" t="s">
        <v>279</v>
      </c>
      <c r="B4" s="105" t="s">
        <v>280</v>
      </c>
      <c r="C4" s="106" t="s">
        <v>281</v>
      </c>
      <c r="D4" s="107" t="s">
        <v>282</v>
      </c>
      <c r="E4" s="107" t="s">
        <v>258</v>
      </c>
      <c r="F4" s="107" t="s">
        <v>283</v>
      </c>
      <c r="G4" s="107" t="s">
        <v>284</v>
      </c>
      <c r="H4" s="107" t="s">
        <v>285</v>
      </c>
      <c r="I4" s="107" t="s">
        <v>286</v>
      </c>
      <c r="J4" s="108" t="s">
        <v>287</v>
      </c>
      <c r="K4" s="109" t="s">
        <v>273</v>
      </c>
      <c r="L4" s="109" t="s">
        <v>61</v>
      </c>
      <c r="M4" s="108" t="s">
        <v>275</v>
      </c>
      <c r="N4" s="108" t="s">
        <v>276</v>
      </c>
      <c r="O4" s="110" t="s">
        <v>106</v>
      </c>
      <c r="P4" s="138"/>
    </row>
    <row r="5" spans="1:16" ht="21" customHeight="1">
      <c r="A5" s="182" t="str">
        <f>'Statement of Marks'!J108</f>
        <v>Mangilal Rangi</v>
      </c>
      <c r="B5" s="182" t="str">
        <f>'Statement of Marks'!J107</f>
        <v>Com. Hindi</v>
      </c>
      <c r="C5" s="183">
        <f>'Statement of Marks'!J109</f>
        <v>14</v>
      </c>
      <c r="D5" s="184">
        <f>'Statement of Marks'!J115</f>
        <v>14</v>
      </c>
      <c r="E5" s="329">
        <f>'Statement of Marks'!J117</f>
        <v>1</v>
      </c>
      <c r="F5" s="185">
        <f>'Statement of Marks'!J110</f>
        <v>4</v>
      </c>
      <c r="G5" s="185">
        <f>'Statement of Marks'!J111</f>
        <v>2</v>
      </c>
      <c r="H5" s="185">
        <f>'Statement of Marks'!J112</f>
        <v>1</v>
      </c>
      <c r="I5" s="185">
        <f>'Statement of Marks'!J113</f>
        <v>2</v>
      </c>
      <c r="J5" s="185">
        <f>'Statement of Marks'!J114</f>
        <v>5</v>
      </c>
      <c r="K5" s="330">
        <f>'Statement of Marks'!J116</f>
        <v>0</v>
      </c>
      <c r="L5" s="330">
        <f>'Statement of Marks'!J119</f>
        <v>1</v>
      </c>
      <c r="M5" s="330">
        <f>'Statement of Marks'!J120</f>
        <v>0</v>
      </c>
      <c r="N5" s="332">
        <f>'Statement of Marks'!J118</f>
        <v>0</v>
      </c>
      <c r="O5" s="185">
        <f>IF(OR(A5="",B5="",C5=""),"",D5+K5++L5+M5+N5)</f>
        <v>15</v>
      </c>
      <c r="P5" s="140"/>
    </row>
    <row r="6" spans="1:16" ht="21" customHeight="1">
      <c r="A6" s="182" t="str">
        <f>'Statement of Marks'!Y108</f>
        <v>Mishri lal</v>
      </c>
      <c r="B6" s="182" t="str">
        <f>'Statement of Marks'!Y107</f>
        <v>Com. English</v>
      </c>
      <c r="C6" s="183">
        <f>'Statement of Marks'!Y109</f>
        <v>15</v>
      </c>
      <c r="D6" s="184">
        <f>'Statement of Marks'!Y115</f>
        <v>15</v>
      </c>
      <c r="E6" s="329">
        <f>'Statement of Marks'!Y117</f>
        <v>1</v>
      </c>
      <c r="F6" s="185">
        <f>'Statement of Marks'!Y110</f>
        <v>1</v>
      </c>
      <c r="G6" s="185">
        <f>'Statement of Marks'!Y111</f>
        <v>4</v>
      </c>
      <c r="H6" s="185">
        <f>'Statement of Marks'!Y112</f>
        <v>4</v>
      </c>
      <c r="I6" s="185">
        <f>'Statement of Marks'!Y113</f>
        <v>5</v>
      </c>
      <c r="J6" s="185">
        <f>'Statement of Marks'!Y114</f>
        <v>1</v>
      </c>
      <c r="K6" s="330">
        <f>'Statement of Marks'!Y116</f>
        <v>0</v>
      </c>
      <c r="L6" s="330">
        <f>'Statement of Marks'!Y119</f>
        <v>0</v>
      </c>
      <c r="M6" s="330">
        <f>'Statement of Marks'!Y120</f>
        <v>0</v>
      </c>
      <c r="N6" s="332">
        <f>'Statement of Marks'!Y118</f>
        <v>0</v>
      </c>
      <c r="O6" s="185">
        <f t="shared" ref="O6:O18" si="0">IF(OR(A6="",B6="",C6=""),"",D6+K6++L6+M6+N6)</f>
        <v>15</v>
      </c>
      <c r="P6" s="140"/>
    </row>
    <row r="7" spans="1:16" ht="21" customHeight="1">
      <c r="A7" s="333" t="str">
        <f>'Statement of Marks'!AQ107</f>
        <v>POLITICAL SCIENCE</v>
      </c>
      <c r="B7" s="186" t="str">
        <f>'Statement of Marks'!AQ108</f>
        <v>Heera lal jat</v>
      </c>
      <c r="C7" s="183">
        <f>'Statement of Marks'!AQ109</f>
        <v>15</v>
      </c>
      <c r="D7" s="184">
        <f>'Statement of Marks'!AQ115</f>
        <v>15</v>
      </c>
      <c r="E7" s="329">
        <f>'Statement of Marks'!AQ117</f>
        <v>1</v>
      </c>
      <c r="F7" s="185">
        <f>'Statement of Marks'!AQ110</f>
        <v>12</v>
      </c>
      <c r="G7" s="185">
        <f>'Statement of Marks'!AQ111</f>
        <v>2</v>
      </c>
      <c r="H7" s="185">
        <f>'Statement of Marks'!AQ112</f>
        <v>1</v>
      </c>
      <c r="I7" s="185">
        <f>'Statement of Marks'!AQ113</f>
        <v>0</v>
      </c>
      <c r="J7" s="185">
        <f>'Statement of Marks'!AQ114</f>
        <v>0</v>
      </c>
      <c r="K7" s="185">
        <f>'Statement of Marks'!BI116</f>
        <v>0</v>
      </c>
      <c r="L7" s="330">
        <f>'Statement of Marks'!BI119</f>
        <v>0</v>
      </c>
      <c r="M7" s="330">
        <f>'Statement of Marks'!AQ120</f>
        <v>0</v>
      </c>
      <c r="N7" s="332">
        <f>'Statement of Marks'!AQ118</f>
        <v>0</v>
      </c>
      <c r="O7" s="185">
        <f t="shared" si="0"/>
        <v>15</v>
      </c>
      <c r="P7" s="140"/>
    </row>
    <row r="8" spans="1:16" ht="21" customHeight="1">
      <c r="A8" s="333" t="str">
        <f>'Statement of Marks'!AT107</f>
        <v/>
      </c>
      <c r="B8" s="186" t="str">
        <f>'Statement of Marks'!AT108</f>
        <v/>
      </c>
      <c r="C8" s="183">
        <f>'Statement of Marks'!AT109</f>
        <v>0</v>
      </c>
      <c r="D8" s="184">
        <f>'Statement of Marks'!AT115</f>
        <v>0</v>
      </c>
      <c r="E8" s="329">
        <f>'Statement of Marks'!AT117</f>
        <v>0</v>
      </c>
      <c r="F8" s="185">
        <f>'Statement of Marks'!AT110</f>
        <v>0</v>
      </c>
      <c r="G8" s="185">
        <f>'Statement of Marks'!AT111</f>
        <v>0</v>
      </c>
      <c r="H8" s="185">
        <f>'Statement of Marks'!AT112</f>
        <v>0</v>
      </c>
      <c r="I8" s="185">
        <f>'Statement of Marks'!AT113</f>
        <v>0</v>
      </c>
      <c r="J8" s="185">
        <f>'Statement of Marks'!AT114</f>
        <v>0</v>
      </c>
      <c r="K8" s="185">
        <f>'Statement of Marks'!AT116</f>
        <v>0</v>
      </c>
      <c r="L8" s="330">
        <f>'Statement of Marks'!AT119</f>
        <v>0</v>
      </c>
      <c r="M8" s="330">
        <f>'Statement of Marks'!AT120</f>
        <v>0</v>
      </c>
      <c r="N8" s="332">
        <f>'Statement of Marks'!AT118</f>
        <v>0</v>
      </c>
      <c r="O8" s="185" t="str">
        <f t="shared" si="0"/>
        <v/>
      </c>
      <c r="P8" s="140"/>
    </row>
    <row r="9" spans="1:16" ht="21" customHeight="1">
      <c r="A9" s="333" t="str">
        <f>'Statement of Marks'!AW107</f>
        <v>BIOLOGY</v>
      </c>
      <c r="B9" s="186" t="str">
        <f>'Statement of Marks'!AW108</f>
        <v>Kamlesh</v>
      </c>
      <c r="C9" s="183">
        <f>'Statement of Marks'!AW109</f>
        <v>0</v>
      </c>
      <c r="D9" s="184">
        <f>'Statement of Marks'!AW115</f>
        <v>0</v>
      </c>
      <c r="E9" s="329">
        <f>'Statement of Marks'!AW117</f>
        <v>0</v>
      </c>
      <c r="F9" s="185">
        <f>'Statement of Marks'!AW110</f>
        <v>0</v>
      </c>
      <c r="G9" s="185">
        <f>'Statement of Marks'!AW111</f>
        <v>0</v>
      </c>
      <c r="H9" s="185">
        <f>'Statement of Marks'!AW112</f>
        <v>0</v>
      </c>
      <c r="I9" s="185">
        <f>'Statement of Marks'!AW113</f>
        <v>0</v>
      </c>
      <c r="J9" s="185">
        <f>'Statement of Marks'!AW114</f>
        <v>0</v>
      </c>
      <c r="K9" s="185">
        <f>'Statement of Marks'!AW116</f>
        <v>0</v>
      </c>
      <c r="L9" s="330">
        <f>'Statement of Marks'!AW119</f>
        <v>0</v>
      </c>
      <c r="M9" s="330">
        <f>'Statement of Marks'!AW120</f>
        <v>0</v>
      </c>
      <c r="N9" s="332">
        <f>'Statement of Marks'!AW118</f>
        <v>0</v>
      </c>
      <c r="O9" s="185">
        <f t="shared" si="0"/>
        <v>0</v>
      </c>
      <c r="P9" s="140"/>
    </row>
    <row r="10" spans="1:16" ht="21" customHeight="1">
      <c r="A10" s="333" t="str">
        <f>'Statement of Marks'!BI107</f>
        <v>HISTORY</v>
      </c>
      <c r="B10" s="186" t="str">
        <f>'Statement of Marks'!BI108</f>
        <v>Bhagwan singh</v>
      </c>
      <c r="C10" s="183">
        <f>'Statement of Marks'!BI109</f>
        <v>15</v>
      </c>
      <c r="D10" s="184">
        <f>'Statement of Marks'!BI115</f>
        <v>15</v>
      </c>
      <c r="E10" s="329">
        <f>'Statement of Marks'!BI117</f>
        <v>1</v>
      </c>
      <c r="F10" s="185">
        <f>'Statement of Marks'!BI110</f>
        <v>10</v>
      </c>
      <c r="G10" s="185">
        <f>'Statement of Marks'!BI111</f>
        <v>3</v>
      </c>
      <c r="H10" s="185">
        <f>'Statement of Marks'!BI112</f>
        <v>1</v>
      </c>
      <c r="I10" s="185">
        <f>'Statement of Marks'!BI113</f>
        <v>1</v>
      </c>
      <c r="J10" s="185">
        <f>'Statement of Marks'!BI114</f>
        <v>0</v>
      </c>
      <c r="K10" s="185">
        <f>'Statement of Marks'!BI116</f>
        <v>0</v>
      </c>
      <c r="L10" s="330">
        <f>'Statement of Marks'!BI119</f>
        <v>0</v>
      </c>
      <c r="M10" s="330">
        <f>'Statement of Marks'!BI120</f>
        <v>0</v>
      </c>
      <c r="N10" s="332">
        <f>'Statement of Marks'!BI118</f>
        <v>0</v>
      </c>
      <c r="O10" s="185">
        <f t="shared" si="0"/>
        <v>15</v>
      </c>
      <c r="P10" s="140"/>
    </row>
    <row r="11" spans="1:16" ht="21" customHeight="1">
      <c r="A11" s="333" t="str">
        <f>'Statement of Marks'!BL107</f>
        <v/>
      </c>
      <c r="B11" s="186" t="str">
        <f>'Statement of Marks'!BL108</f>
        <v/>
      </c>
      <c r="C11" s="183">
        <f>'Statement of Marks'!BL109</f>
        <v>0</v>
      </c>
      <c r="D11" s="184">
        <f>'Statement of Marks'!BL115</f>
        <v>0</v>
      </c>
      <c r="E11" s="329">
        <f>'Statement of Marks'!BL117</f>
        <v>0</v>
      </c>
      <c r="F11" s="185">
        <f>'Statement of Marks'!BL110</f>
        <v>0</v>
      </c>
      <c r="G11" s="185">
        <f>'Statement of Marks'!BL111</f>
        <v>0</v>
      </c>
      <c r="H11" s="185">
        <f>'Statement of Marks'!BL112</f>
        <v>0</v>
      </c>
      <c r="I11" s="185">
        <f>'Statement of Marks'!BL113</f>
        <v>0</v>
      </c>
      <c r="J11" s="185">
        <f>'Statement of Marks'!BL114</f>
        <v>0</v>
      </c>
      <c r="K11" s="185">
        <f>'Statement of Marks'!BL116</f>
        <v>0</v>
      </c>
      <c r="L11" s="330">
        <f>'Statement of Marks'!BL119</f>
        <v>0</v>
      </c>
      <c r="M11" s="330">
        <f>'Statement of Marks'!BL120</f>
        <v>0</v>
      </c>
      <c r="N11" s="332">
        <f>'Statement of Marks'!BL118</f>
        <v>0</v>
      </c>
      <c r="O11" s="185" t="str">
        <f t="shared" si="0"/>
        <v/>
      </c>
      <c r="P11" s="140"/>
    </row>
    <row r="12" spans="1:16" ht="21" customHeight="1">
      <c r="A12" s="333" t="str">
        <f>'Statement of Marks'!BO107</f>
        <v/>
      </c>
      <c r="B12" s="186" t="str">
        <f>'Statement of Marks'!BO108</f>
        <v/>
      </c>
      <c r="C12" s="183">
        <f>'Statement of Marks'!BO109</f>
        <v>0</v>
      </c>
      <c r="D12" s="184">
        <f>'Statement of Marks'!BO115</f>
        <v>0</v>
      </c>
      <c r="E12" s="329">
        <f>'Statement of Marks'!BO117</f>
        <v>0</v>
      </c>
      <c r="F12" s="185">
        <f>'Statement of Marks'!BO110</f>
        <v>0</v>
      </c>
      <c r="G12" s="185">
        <f>'Statement of Marks'!BO111</f>
        <v>0</v>
      </c>
      <c r="H12" s="185">
        <f>'Statement of Marks'!BO112</f>
        <v>0</v>
      </c>
      <c r="I12" s="185">
        <f>'Statement of Marks'!BO113</f>
        <v>0</v>
      </c>
      <c r="J12" s="185">
        <f>'Statement of Marks'!BO114</f>
        <v>0</v>
      </c>
      <c r="K12" s="185">
        <f>'Statement of Marks'!BO116</f>
        <v>0</v>
      </c>
      <c r="L12" s="330">
        <f>'Statement of Marks'!BO119</f>
        <v>0</v>
      </c>
      <c r="M12" s="330">
        <f>'Statement of Marks'!BO120</f>
        <v>0</v>
      </c>
      <c r="N12" s="332">
        <f>'Statement of Marks'!BO118</f>
        <v>0</v>
      </c>
      <c r="O12" s="185" t="str">
        <f t="shared" si="0"/>
        <v/>
      </c>
      <c r="P12" s="140"/>
    </row>
    <row r="13" spans="1:16" ht="21" customHeight="1">
      <c r="A13" s="334" t="str">
        <f>'Statement of Marks'!CA107</f>
        <v>GEOGRAPHY</v>
      </c>
      <c r="B13" s="186" t="str">
        <f>'Statement of Marks'!CA108</f>
        <v>Kalyan Singh</v>
      </c>
      <c r="C13" s="183">
        <f>'Statement of Marks'!CA109</f>
        <v>11</v>
      </c>
      <c r="D13" s="184">
        <f>'Statement of Marks'!CA115</f>
        <v>11</v>
      </c>
      <c r="E13" s="329">
        <f>'Statement of Marks'!CA117</f>
        <v>1</v>
      </c>
      <c r="F13" s="185">
        <f>'Statement of Marks'!CA110</f>
        <v>7</v>
      </c>
      <c r="G13" s="185">
        <f>'Statement of Marks'!CA111</f>
        <v>4</v>
      </c>
      <c r="H13" s="185">
        <f>'Statement of Marks'!CA112</f>
        <v>0</v>
      </c>
      <c r="I13" s="185">
        <f>'Statement of Marks'!CA113</f>
        <v>0</v>
      </c>
      <c r="J13" s="185">
        <f>'Statement of Marks'!CA114</f>
        <v>0</v>
      </c>
      <c r="K13" s="185">
        <f>'Statement of Marks'!CA116</f>
        <v>0</v>
      </c>
      <c r="L13" s="330">
        <f>'Statement of Marks'!CA119</f>
        <v>0</v>
      </c>
      <c r="M13" s="330">
        <f>'Statement of Marks'!CA120</f>
        <v>0</v>
      </c>
      <c r="N13" s="332">
        <f>'Statement of Marks'!CA118</f>
        <v>0</v>
      </c>
      <c r="O13" s="185">
        <f t="shared" si="0"/>
        <v>11</v>
      </c>
      <c r="P13" s="140"/>
    </row>
    <row r="14" spans="1:16" ht="21" customHeight="1">
      <c r="A14" s="334" t="str">
        <f>'Statement of Marks'!CD107</f>
        <v>HINDI LITERATURE</v>
      </c>
      <c r="B14" s="186" t="str">
        <f>'Statement of Marks'!CD108</f>
        <v>Rajiv</v>
      </c>
      <c r="C14" s="183">
        <f>'Statement of Marks'!CD109</f>
        <v>4</v>
      </c>
      <c r="D14" s="184">
        <f>'Statement of Marks'!CD115</f>
        <v>4</v>
      </c>
      <c r="E14" s="329">
        <f>'Statement of Marks'!CD117</f>
        <v>1</v>
      </c>
      <c r="F14" s="185">
        <f>'Statement of Marks'!CD110</f>
        <v>3</v>
      </c>
      <c r="G14" s="185">
        <f>'Statement of Marks'!CD111</f>
        <v>0</v>
      </c>
      <c r="H14" s="185">
        <f>'Statement of Marks'!CD112</f>
        <v>1</v>
      </c>
      <c r="I14" s="185">
        <f>'Statement of Marks'!CD113</f>
        <v>0</v>
      </c>
      <c r="J14" s="185">
        <f>'Statement of Marks'!CD114</f>
        <v>0</v>
      </c>
      <c r="K14" s="185">
        <f>'Statement of Marks'!CD116</f>
        <v>0</v>
      </c>
      <c r="L14" s="330">
        <f>'Statement of Marks'!CD119</f>
        <v>0</v>
      </c>
      <c r="M14" s="330">
        <f>'Statement of Marks'!CD120</f>
        <v>0</v>
      </c>
      <c r="N14" s="332">
        <f>'Statement of Marks'!CD118</f>
        <v>0</v>
      </c>
      <c r="O14" s="185">
        <f t="shared" si="0"/>
        <v>4</v>
      </c>
      <c r="P14" s="140"/>
    </row>
    <row r="15" spans="1:16" ht="21" customHeight="1">
      <c r="A15" s="334" t="str">
        <f>'Statement of Marks'!CG107</f>
        <v/>
      </c>
      <c r="B15" s="186" t="str">
        <f>'Statement of Marks'!CG108</f>
        <v/>
      </c>
      <c r="C15" s="183">
        <f>'Statement of Marks'!CG109</f>
        <v>0</v>
      </c>
      <c r="D15" s="184">
        <f>'Statement of Marks'!CG115</f>
        <v>0</v>
      </c>
      <c r="E15" s="329">
        <f>'Statement of Marks'!CG117</f>
        <v>0</v>
      </c>
      <c r="F15" s="185">
        <f>'Statement of Marks'!CG110</f>
        <v>0</v>
      </c>
      <c r="G15" s="185">
        <f>'Statement of Marks'!CG111</f>
        <v>0</v>
      </c>
      <c r="H15" s="185">
        <f>'Statement of Marks'!CG112</f>
        <v>0</v>
      </c>
      <c r="I15" s="185">
        <f>'Statement of Marks'!CG113</f>
        <v>0</v>
      </c>
      <c r="J15" s="185">
        <f>'Statement of Marks'!CG114</f>
        <v>0</v>
      </c>
      <c r="K15" s="185">
        <f>'Statement of Marks'!CG116</f>
        <v>0</v>
      </c>
      <c r="L15" s="330">
        <f>'Statement of Marks'!CG119</f>
        <v>0</v>
      </c>
      <c r="M15" s="330">
        <f>'Statement of Marks'!CG120</f>
        <v>0</v>
      </c>
      <c r="N15" s="332">
        <f>'Statement of Marks'!CG118</f>
        <v>0</v>
      </c>
      <c r="O15" s="185" t="str">
        <f t="shared" si="0"/>
        <v/>
      </c>
      <c r="P15" s="140"/>
    </row>
    <row r="16" spans="1:16" ht="21" customHeight="1">
      <c r="A16" s="334" t="str">
        <f>'Statement of Marks'!CS107</f>
        <v>MATHEMATICS</v>
      </c>
      <c r="B16" s="186" t="str">
        <f>'Statement of Marks'!CS108</f>
        <v>Manhendra patel</v>
      </c>
      <c r="C16" s="183">
        <f>'Statement of Marks'!CS109</f>
        <v>2</v>
      </c>
      <c r="D16" s="184">
        <f>'Statement of Marks'!CS115</f>
        <v>2</v>
      </c>
      <c r="E16" s="329">
        <f>'Statement of Marks'!CS117</f>
        <v>1</v>
      </c>
      <c r="F16" s="185">
        <f>'Statement of Marks'!CS110</f>
        <v>2</v>
      </c>
      <c r="G16" s="185">
        <f>'Statement of Marks'!CS111</f>
        <v>0</v>
      </c>
      <c r="H16" s="185">
        <f>'Statement of Marks'!CS112</f>
        <v>0</v>
      </c>
      <c r="I16" s="185">
        <f>'Statement of Marks'!CS113</f>
        <v>0</v>
      </c>
      <c r="J16" s="185">
        <f>'Statement of Marks'!CS114</f>
        <v>0</v>
      </c>
      <c r="K16" s="185">
        <f>'Statement of Marks'!CS116</f>
        <v>0</v>
      </c>
      <c r="L16" s="330">
        <f>'Statement of Marks'!CS119</f>
        <v>0</v>
      </c>
      <c r="M16" s="330">
        <f>'Statement of Marks'!CS120</f>
        <v>0</v>
      </c>
      <c r="N16" s="332">
        <f>'Statement of Marks'!CS118</f>
        <v>0</v>
      </c>
      <c r="O16" s="185">
        <f t="shared" si="0"/>
        <v>2</v>
      </c>
      <c r="P16" s="140"/>
    </row>
    <row r="17" spans="1:16" ht="21" customHeight="1">
      <c r="A17" s="334" t="str">
        <f>'Statement of Marks'!CV107</f>
        <v>BEAUTY AND HEALTH</v>
      </c>
      <c r="B17" s="186" t="str">
        <f>'Statement of Marks'!CV108</f>
        <v>mangi lal rangi</v>
      </c>
      <c r="C17" s="183">
        <f>'Statement of Marks'!CV115</f>
        <v>2</v>
      </c>
      <c r="D17" s="184">
        <f>'Statement of Marks'!CV115</f>
        <v>2</v>
      </c>
      <c r="E17" s="329">
        <f>'Statement of Marks'!CV117</f>
        <v>1</v>
      </c>
      <c r="F17" s="185">
        <f>'Statement of Marks'!CV110</f>
        <v>1</v>
      </c>
      <c r="G17" s="185">
        <f>'Statement of Marks'!CV111</f>
        <v>1</v>
      </c>
      <c r="H17" s="185">
        <f>'Statement of Marks'!CV112</f>
        <v>0</v>
      </c>
      <c r="I17" s="185">
        <f>'Statement of Marks'!CV113</f>
        <v>0</v>
      </c>
      <c r="J17" s="185">
        <f>'Statement of Marks'!CV114</f>
        <v>0</v>
      </c>
      <c r="K17" s="185">
        <f>'Statement of Marks'!CV116</f>
        <v>0</v>
      </c>
      <c r="L17" s="330">
        <f>'Statement of Marks'!CV119</f>
        <v>0</v>
      </c>
      <c r="M17" s="330">
        <f>'Statement of Marks'!CV120</f>
        <v>0</v>
      </c>
      <c r="N17" s="332">
        <f>'Statement of Marks'!CV118</f>
        <v>0</v>
      </c>
      <c r="O17" s="185">
        <f t="shared" si="0"/>
        <v>2</v>
      </c>
      <c r="P17" s="140"/>
    </row>
    <row r="18" spans="1:16" ht="21" customHeight="1">
      <c r="A18" s="334" t="str">
        <f>'Statement of Marks'!CY107</f>
        <v>ELECTRICALS AND ELECTRONICS</v>
      </c>
      <c r="B18" s="186" t="str">
        <f>'Statement of Marks'!CY108</f>
        <v xml:space="preserve">Bhalaram </v>
      </c>
      <c r="C18" s="183">
        <f>'Statement of Marks'!CY109</f>
        <v>2</v>
      </c>
      <c r="D18" s="184">
        <f>'Statement of Marks'!CY115</f>
        <v>2</v>
      </c>
      <c r="E18" s="329">
        <f>'Statement of Marks'!CY117</f>
        <v>1</v>
      </c>
      <c r="F18" s="185">
        <f>'Statement of Marks'!CY110</f>
        <v>1</v>
      </c>
      <c r="G18" s="185">
        <f>'Statement of Marks'!CY111</f>
        <v>1</v>
      </c>
      <c r="H18" s="185">
        <f>'Statement of Marks'!CY112</f>
        <v>0</v>
      </c>
      <c r="I18" s="185">
        <f>'Statement of Marks'!CY113</f>
        <v>0</v>
      </c>
      <c r="J18" s="185">
        <f>'Statement of Marks'!CY114</f>
        <v>0</v>
      </c>
      <c r="K18" s="185">
        <f>'Statement of Marks'!CY116</f>
        <v>0</v>
      </c>
      <c r="L18" s="330">
        <f>'Statement of Marks'!CY119</f>
        <v>0</v>
      </c>
      <c r="M18" s="330">
        <f>'Statement of Marks'!CY120</f>
        <v>0</v>
      </c>
      <c r="N18" s="332">
        <f>'Statement of Marks'!CY118</f>
        <v>0</v>
      </c>
      <c r="O18" s="185">
        <f t="shared" si="0"/>
        <v>2</v>
      </c>
      <c r="P18" s="140"/>
    </row>
    <row r="19" spans="1:16" ht="15.75">
      <c r="A19" s="140"/>
      <c r="B19" s="187"/>
      <c r="C19" s="188"/>
      <c r="D19" s="189"/>
      <c r="E19" s="190"/>
      <c r="F19" s="191"/>
      <c r="G19" s="188"/>
      <c r="H19" s="191"/>
      <c r="I19" s="188"/>
      <c r="J19" s="191"/>
      <c r="K19" s="191"/>
      <c r="L19" s="191"/>
      <c r="M19" s="191"/>
      <c r="N19" s="191"/>
      <c r="O19" s="191"/>
      <c r="P19" s="140"/>
    </row>
    <row r="20" spans="1:16" ht="15.75">
      <c r="A20" s="140"/>
      <c r="B20" s="187"/>
      <c r="C20" s="188"/>
      <c r="D20" s="189"/>
      <c r="E20" s="190"/>
      <c r="F20" s="191"/>
      <c r="G20" s="188"/>
      <c r="H20" s="191"/>
      <c r="I20" s="188"/>
      <c r="J20" s="191"/>
      <c r="K20" s="191"/>
      <c r="L20" s="191"/>
      <c r="M20" s="191"/>
      <c r="N20" s="191"/>
      <c r="O20" s="191"/>
      <c r="P20" s="140"/>
    </row>
    <row r="21" spans="1:16">
      <c r="A21" s="780" t="s">
        <v>93</v>
      </c>
      <c r="B21" s="780"/>
      <c r="C21" s="780"/>
      <c r="D21" s="780"/>
      <c r="E21" s="780"/>
      <c r="F21" s="780"/>
      <c r="G21" s="780"/>
      <c r="H21" s="780"/>
      <c r="I21" s="780"/>
      <c r="J21" s="780"/>
      <c r="K21" s="780"/>
      <c r="L21" s="780"/>
      <c r="M21" s="780"/>
      <c r="N21" s="780"/>
      <c r="O21" s="780"/>
      <c r="P21" s="192"/>
    </row>
    <row r="22" spans="1:16" ht="15.75" customHeight="1">
      <c r="A22" s="780"/>
      <c r="B22" s="780"/>
      <c r="C22" s="780"/>
      <c r="D22" s="780"/>
      <c r="E22" s="780"/>
      <c r="F22" s="780"/>
      <c r="G22" s="780"/>
      <c r="H22" s="780"/>
      <c r="I22" s="780"/>
      <c r="J22" s="780"/>
      <c r="K22" s="780"/>
      <c r="L22" s="780"/>
      <c r="M22" s="780"/>
      <c r="N22" s="780"/>
      <c r="O22" s="780"/>
      <c r="P22" s="193"/>
    </row>
    <row r="23" spans="1:16" ht="16.5" thickBot="1">
      <c r="A23" s="140"/>
      <c r="B23" s="140"/>
      <c r="C23" s="140"/>
      <c r="D23" s="140"/>
      <c r="E23" s="140"/>
      <c r="F23" s="140"/>
      <c r="G23" s="140"/>
      <c r="H23" s="140"/>
      <c r="I23" s="140"/>
      <c r="J23" s="140"/>
      <c r="K23" s="140"/>
      <c r="L23" s="140"/>
      <c r="M23" s="140"/>
      <c r="N23" s="140"/>
      <c r="O23" s="140"/>
      <c r="P23" s="140"/>
    </row>
    <row r="24" spans="1:16" ht="16.5" customHeight="1" thickTop="1" thickBot="1">
      <c r="A24" s="781" t="str">
        <f>CONCATENATE("School Name :-","  ",'Master sheet'!C8)</f>
        <v>School Name :-  Governt Senior Secondary School INDERWARA</v>
      </c>
      <c r="B24" s="781"/>
      <c r="C24" s="781"/>
      <c r="D24" s="781"/>
      <c r="E24" s="781"/>
      <c r="F24" s="781"/>
      <c r="G24" s="781"/>
      <c r="H24" s="781"/>
      <c r="I24" s="781"/>
      <c r="J24" s="781"/>
      <c r="K24" s="781"/>
      <c r="L24" s="781"/>
      <c r="M24" s="781"/>
      <c r="N24" s="781"/>
      <c r="O24" s="781"/>
      <c r="P24" s="140"/>
    </row>
    <row r="25" spans="1:16" ht="17.25" thickTop="1" thickBot="1">
      <c r="A25" s="781"/>
      <c r="B25" s="781"/>
      <c r="C25" s="781"/>
      <c r="D25" s="781"/>
      <c r="E25" s="781"/>
      <c r="F25" s="781"/>
      <c r="G25" s="781"/>
      <c r="H25" s="781"/>
      <c r="I25" s="781"/>
      <c r="J25" s="781"/>
      <c r="K25" s="781"/>
      <c r="L25" s="781"/>
      <c r="M25" s="781"/>
      <c r="N25" s="781"/>
      <c r="O25" s="781"/>
      <c r="P25" s="140"/>
    </row>
    <row r="26" spans="1:16" ht="35.25" customHeight="1" thickTop="1" thickBot="1">
      <c r="A26" s="782" t="s">
        <v>288</v>
      </c>
      <c r="B26" s="782"/>
      <c r="C26" s="782"/>
      <c r="D26" s="782"/>
      <c r="E26" s="782"/>
      <c r="F26" s="782"/>
      <c r="G26" s="782" t="s">
        <v>3</v>
      </c>
      <c r="H26" s="782"/>
      <c r="I26" s="783" t="str">
        <f>'Marks Entry'!G2</f>
        <v>11'A'</v>
      </c>
      <c r="J26" s="783"/>
      <c r="K26" s="785" t="s">
        <v>212</v>
      </c>
      <c r="L26" s="786"/>
      <c r="M26" s="787"/>
      <c r="N26" s="783" t="str">
        <f>'Marks Entry'!F2</f>
        <v>2019-20</v>
      </c>
      <c r="O26" s="783"/>
      <c r="P26" s="140"/>
    </row>
    <row r="27" spans="1:16" ht="33.75" customHeight="1" thickTop="1" thickBot="1">
      <c r="A27" s="784" t="s">
        <v>289</v>
      </c>
      <c r="B27" s="784"/>
      <c r="C27" s="194" t="s">
        <v>94</v>
      </c>
      <c r="D27" s="194" t="s">
        <v>95</v>
      </c>
      <c r="E27" s="194" t="s">
        <v>96</v>
      </c>
      <c r="F27" s="194" t="s">
        <v>97</v>
      </c>
      <c r="G27" s="194" t="s">
        <v>98</v>
      </c>
      <c r="H27" s="194" t="s">
        <v>99</v>
      </c>
      <c r="I27" s="194" t="s">
        <v>100</v>
      </c>
      <c r="J27" s="194" t="s">
        <v>101</v>
      </c>
      <c r="K27" s="194" t="s">
        <v>102</v>
      </c>
      <c r="L27" s="194" t="s">
        <v>103</v>
      </c>
      <c r="M27" s="194" t="s">
        <v>104</v>
      </c>
      <c r="N27" s="194" t="s">
        <v>105</v>
      </c>
      <c r="O27" s="195" t="s">
        <v>106</v>
      </c>
      <c r="P27" s="140"/>
    </row>
    <row r="28" spans="1:16" ht="23.1" customHeight="1" thickTop="1" thickBot="1">
      <c r="A28" s="779" t="s">
        <v>290</v>
      </c>
      <c r="B28" s="779"/>
      <c r="C28" s="196">
        <f>'Result Aggregate'!BK107</f>
        <v>2</v>
      </c>
      <c r="D28" s="196">
        <f>'Result Aggregate'!BL107</f>
        <v>2</v>
      </c>
      <c r="E28" s="196">
        <f>'Result Aggregate'!BM107</f>
        <v>0</v>
      </c>
      <c r="F28" s="196">
        <f>'Result Aggregate'!BN107</f>
        <v>0</v>
      </c>
      <c r="G28" s="196">
        <f>'Result Aggregate'!BO107</f>
        <v>0</v>
      </c>
      <c r="H28" s="196">
        <f>'Result Aggregate'!BP107</f>
        <v>2</v>
      </c>
      <c r="I28" s="196">
        <f>'Result Aggregate'!BQ107</f>
        <v>3</v>
      </c>
      <c r="J28" s="196">
        <f>'Result Aggregate'!BR107</f>
        <v>0</v>
      </c>
      <c r="K28" s="196">
        <f>'Result Aggregate'!BS107</f>
        <v>0</v>
      </c>
      <c r="L28" s="196">
        <f>'Result Aggregate'!BT107</f>
        <v>0</v>
      </c>
      <c r="M28" s="196">
        <f>'Result Aggregate'!BU107</f>
        <v>1</v>
      </c>
      <c r="N28" s="196">
        <f>'Result Aggregate'!BV107</f>
        <v>0</v>
      </c>
      <c r="O28" s="196">
        <f>'Result Aggregate'!BW107</f>
        <v>10</v>
      </c>
      <c r="P28" s="140"/>
    </row>
    <row r="29" spans="1:16" ht="23.1" customHeight="1" thickTop="1" thickBot="1">
      <c r="A29" s="779" t="s">
        <v>291</v>
      </c>
      <c r="B29" s="779"/>
      <c r="C29" s="196">
        <f>'Result Aggregate'!BK108</f>
        <v>1</v>
      </c>
      <c r="D29" s="196">
        <f>'Result Aggregate'!BL108</f>
        <v>0</v>
      </c>
      <c r="E29" s="196">
        <f>'Result Aggregate'!BM108</f>
        <v>0</v>
      </c>
      <c r="F29" s="196">
        <f>'Result Aggregate'!BN108</f>
        <v>0</v>
      </c>
      <c r="G29" s="196">
        <f>'Result Aggregate'!BO108</f>
        <v>0</v>
      </c>
      <c r="H29" s="196">
        <f>'Result Aggregate'!BP108</f>
        <v>0</v>
      </c>
      <c r="I29" s="196">
        <f>'Result Aggregate'!BQ108</f>
        <v>0</v>
      </c>
      <c r="J29" s="196">
        <f>'Result Aggregate'!BR108</f>
        <v>2</v>
      </c>
      <c r="K29" s="196">
        <f>'Result Aggregate'!BS108</f>
        <v>0</v>
      </c>
      <c r="L29" s="196">
        <f>'Result Aggregate'!BT108</f>
        <v>0</v>
      </c>
      <c r="M29" s="196">
        <f>'Result Aggregate'!BU108</f>
        <v>0</v>
      </c>
      <c r="N29" s="196">
        <f>'Result Aggregate'!BV108</f>
        <v>1</v>
      </c>
      <c r="O29" s="196">
        <f>'Result Aggregate'!BW108</f>
        <v>4</v>
      </c>
      <c r="P29" s="140"/>
    </row>
    <row r="30" spans="1:16" ht="23.1" customHeight="1" thickTop="1" thickBot="1">
      <c r="A30" s="779" t="s">
        <v>292</v>
      </c>
      <c r="B30" s="779"/>
      <c r="C30" s="196">
        <f>'Result Aggregate'!BK109</f>
        <v>0</v>
      </c>
      <c r="D30" s="196">
        <f>'Result Aggregate'!BL109</f>
        <v>0</v>
      </c>
      <c r="E30" s="196">
        <f>'Result Aggregate'!BM109</f>
        <v>0</v>
      </c>
      <c r="F30" s="196">
        <f>'Result Aggregate'!BN109</f>
        <v>0</v>
      </c>
      <c r="G30" s="196">
        <f>'Result Aggregate'!BO109</f>
        <v>0</v>
      </c>
      <c r="H30" s="196">
        <f>'Result Aggregate'!BP109</f>
        <v>0</v>
      </c>
      <c r="I30" s="196">
        <f>'Result Aggregate'!BQ109</f>
        <v>0</v>
      </c>
      <c r="J30" s="196">
        <f>'Result Aggregate'!BR109</f>
        <v>1</v>
      </c>
      <c r="K30" s="196">
        <f>'Result Aggregate'!BS109</f>
        <v>0</v>
      </c>
      <c r="L30" s="196">
        <f>'Result Aggregate'!BT109</f>
        <v>0</v>
      </c>
      <c r="M30" s="196">
        <f>'Result Aggregate'!BU109</f>
        <v>0</v>
      </c>
      <c r="N30" s="196">
        <f>'Result Aggregate'!BV109</f>
        <v>0</v>
      </c>
      <c r="O30" s="196">
        <f>'Result Aggregate'!BW109</f>
        <v>1</v>
      </c>
      <c r="P30" s="140"/>
    </row>
    <row r="31" spans="1:16" ht="23.1" customHeight="1" thickTop="1" thickBot="1">
      <c r="A31" s="779" t="s">
        <v>277</v>
      </c>
      <c r="B31" s="779"/>
      <c r="C31" s="196">
        <f>'Result Aggregate'!BK110</f>
        <v>0</v>
      </c>
      <c r="D31" s="196">
        <f>'Result Aggregate'!BL110</f>
        <v>0</v>
      </c>
      <c r="E31" s="196">
        <f>'Result Aggregate'!BM110</f>
        <v>0</v>
      </c>
      <c r="F31" s="196">
        <f>'Result Aggregate'!BN110</f>
        <v>0</v>
      </c>
      <c r="G31" s="196">
        <f>'Result Aggregate'!BO110</f>
        <v>0</v>
      </c>
      <c r="H31" s="196">
        <f>'Result Aggregate'!BP110</f>
        <v>0</v>
      </c>
      <c r="I31" s="196">
        <f>'Result Aggregate'!BQ110</f>
        <v>0</v>
      </c>
      <c r="J31" s="196">
        <f>'Result Aggregate'!BR110</f>
        <v>0</v>
      </c>
      <c r="K31" s="196">
        <f>'Result Aggregate'!BS110</f>
        <v>0</v>
      </c>
      <c r="L31" s="196">
        <f>'Result Aggregate'!BT110</f>
        <v>0</v>
      </c>
      <c r="M31" s="196">
        <f>'Result Aggregate'!BU110</f>
        <v>0</v>
      </c>
      <c r="N31" s="196">
        <f>'Result Aggregate'!BV110</f>
        <v>0</v>
      </c>
      <c r="O31" s="196">
        <f>'Result Aggregate'!BW110</f>
        <v>0</v>
      </c>
      <c r="P31" s="140"/>
    </row>
    <row r="32" spans="1:16" ht="23.1" customHeight="1" thickTop="1" thickBot="1">
      <c r="A32" s="779" t="s">
        <v>293</v>
      </c>
      <c r="B32" s="779"/>
      <c r="C32" s="197">
        <f>'Result Aggregate'!BK111</f>
        <v>3</v>
      </c>
      <c r="D32" s="197">
        <f>'Result Aggregate'!BL111</f>
        <v>2</v>
      </c>
      <c r="E32" s="197">
        <f>'Result Aggregate'!BM111</f>
        <v>0</v>
      </c>
      <c r="F32" s="197">
        <f>'Result Aggregate'!BN111</f>
        <v>0</v>
      </c>
      <c r="G32" s="197">
        <f>'Result Aggregate'!BO111</f>
        <v>0</v>
      </c>
      <c r="H32" s="197">
        <f>'Result Aggregate'!BP111</f>
        <v>2</v>
      </c>
      <c r="I32" s="197">
        <f>'Result Aggregate'!BQ111</f>
        <v>3</v>
      </c>
      <c r="J32" s="197">
        <f>'Result Aggregate'!BR111</f>
        <v>3</v>
      </c>
      <c r="K32" s="197">
        <f>'Result Aggregate'!BS111</f>
        <v>0</v>
      </c>
      <c r="L32" s="197">
        <f>'Result Aggregate'!BT111</f>
        <v>0</v>
      </c>
      <c r="M32" s="197">
        <f>'Result Aggregate'!BU111</f>
        <v>1</v>
      </c>
      <c r="N32" s="197">
        <f>'Result Aggregate'!BV111</f>
        <v>1</v>
      </c>
      <c r="O32" s="197">
        <f>'Result Aggregate'!BW111</f>
        <v>15</v>
      </c>
      <c r="P32" s="198"/>
    </row>
    <row r="33" spans="1:16" ht="23.1" customHeight="1" thickTop="1" thickBot="1">
      <c r="A33" s="779" t="s">
        <v>275</v>
      </c>
      <c r="B33" s="779"/>
      <c r="C33" s="196">
        <f>'Result Aggregate'!BK112</f>
        <v>0</v>
      </c>
      <c r="D33" s="196">
        <f>'Result Aggregate'!BL112</f>
        <v>0</v>
      </c>
      <c r="E33" s="196">
        <f>'Result Aggregate'!BM112</f>
        <v>0</v>
      </c>
      <c r="F33" s="196">
        <f>'Result Aggregate'!BN112</f>
        <v>0</v>
      </c>
      <c r="G33" s="196">
        <f>'Result Aggregate'!BO112</f>
        <v>0</v>
      </c>
      <c r="H33" s="196">
        <f>'Result Aggregate'!BP112</f>
        <v>0</v>
      </c>
      <c r="I33" s="196">
        <f>'Result Aggregate'!BQ112</f>
        <v>0</v>
      </c>
      <c r="J33" s="196">
        <f>'Result Aggregate'!BR112</f>
        <v>0</v>
      </c>
      <c r="K33" s="196">
        <f>'Result Aggregate'!BS112</f>
        <v>0</v>
      </c>
      <c r="L33" s="196">
        <f>'Result Aggregate'!BT112</f>
        <v>0</v>
      </c>
      <c r="M33" s="196">
        <f>'Result Aggregate'!BU112</f>
        <v>0</v>
      </c>
      <c r="N33" s="196">
        <f>'Result Aggregate'!BV112</f>
        <v>0</v>
      </c>
      <c r="O33" s="196">
        <f>'Result Aggregate'!BW112</f>
        <v>0</v>
      </c>
      <c r="P33" s="199"/>
    </row>
    <row r="34" spans="1:16" ht="23.1" customHeight="1" thickTop="1" thickBot="1">
      <c r="A34" s="779" t="s">
        <v>259</v>
      </c>
      <c r="B34" s="779"/>
      <c r="C34" s="196">
        <f>'Result Aggregate'!BK113</f>
        <v>0</v>
      </c>
      <c r="D34" s="196">
        <f>'Result Aggregate'!BL113</f>
        <v>0</v>
      </c>
      <c r="E34" s="196">
        <f>'Result Aggregate'!BM113</f>
        <v>0</v>
      </c>
      <c r="F34" s="196">
        <f>'Result Aggregate'!BN113</f>
        <v>0</v>
      </c>
      <c r="G34" s="196">
        <f>'Result Aggregate'!BO113</f>
        <v>0</v>
      </c>
      <c r="H34" s="196">
        <f>'Result Aggregate'!BP113</f>
        <v>0</v>
      </c>
      <c r="I34" s="196">
        <f>'Result Aggregate'!BQ113</f>
        <v>0</v>
      </c>
      <c r="J34" s="196">
        <f>'Result Aggregate'!BR113</f>
        <v>0</v>
      </c>
      <c r="K34" s="196">
        <f>'Result Aggregate'!BS113</f>
        <v>0</v>
      </c>
      <c r="L34" s="196">
        <f>'Result Aggregate'!BT113</f>
        <v>0</v>
      </c>
      <c r="M34" s="196">
        <f>'Result Aggregate'!BU113</f>
        <v>0</v>
      </c>
      <c r="N34" s="196">
        <f>'Result Aggregate'!BV113</f>
        <v>0</v>
      </c>
      <c r="O34" s="196">
        <f>'Result Aggregate'!BW113</f>
        <v>0</v>
      </c>
      <c r="P34" s="200"/>
    </row>
    <row r="35" spans="1:16" ht="23.1" customHeight="1" thickTop="1" thickBot="1">
      <c r="A35" s="779" t="s">
        <v>251</v>
      </c>
      <c r="B35" s="779"/>
      <c r="C35" s="201">
        <f>'Result Aggregate'!BK114</f>
        <v>3</v>
      </c>
      <c r="D35" s="201">
        <f>'Result Aggregate'!BL114</f>
        <v>2</v>
      </c>
      <c r="E35" s="201">
        <f>'Result Aggregate'!BM114</f>
        <v>0</v>
      </c>
      <c r="F35" s="201">
        <f>'Result Aggregate'!BN114</f>
        <v>0</v>
      </c>
      <c r="G35" s="201">
        <f>'Result Aggregate'!BO114</f>
        <v>0</v>
      </c>
      <c r="H35" s="201">
        <f>'Result Aggregate'!BP114</f>
        <v>2</v>
      </c>
      <c r="I35" s="201">
        <f>'Result Aggregate'!BQ114</f>
        <v>3</v>
      </c>
      <c r="J35" s="201">
        <f>'Result Aggregate'!BR114</f>
        <v>3</v>
      </c>
      <c r="K35" s="201">
        <f>'Result Aggregate'!BS114</f>
        <v>0</v>
      </c>
      <c r="L35" s="201">
        <f>'Result Aggregate'!BT114</f>
        <v>0</v>
      </c>
      <c r="M35" s="201">
        <f>'Result Aggregate'!BU114</f>
        <v>1</v>
      </c>
      <c r="N35" s="201">
        <f>'Result Aggregate'!BV114</f>
        <v>1</v>
      </c>
      <c r="O35" s="201">
        <f>'Result Aggregate'!BW114</f>
        <v>15</v>
      </c>
      <c r="P35" s="200"/>
    </row>
    <row r="36" spans="1:16" ht="23.1" customHeight="1" thickTop="1" thickBot="1">
      <c r="A36" s="779" t="s">
        <v>294</v>
      </c>
      <c r="B36" s="779"/>
      <c r="C36" s="202">
        <f>'Result Aggregate'!BK115</f>
        <v>100</v>
      </c>
      <c r="D36" s="202">
        <f>'Result Aggregate'!BL115</f>
        <v>100</v>
      </c>
      <c r="E36" s="202" t="str">
        <f>'Result Aggregate'!BM115</f>
        <v/>
      </c>
      <c r="F36" s="202" t="str">
        <f>'Result Aggregate'!BN115</f>
        <v/>
      </c>
      <c r="G36" s="202" t="str">
        <f>'Result Aggregate'!BO115</f>
        <v/>
      </c>
      <c r="H36" s="202">
        <f>'Result Aggregate'!BP115</f>
        <v>100</v>
      </c>
      <c r="I36" s="202">
        <f>'Result Aggregate'!BQ115</f>
        <v>100</v>
      </c>
      <c r="J36" s="202">
        <f>'Result Aggregate'!BR115</f>
        <v>100</v>
      </c>
      <c r="K36" s="202" t="str">
        <f>'Result Aggregate'!BS115</f>
        <v/>
      </c>
      <c r="L36" s="202" t="str">
        <f>'Result Aggregate'!BT115</f>
        <v/>
      </c>
      <c r="M36" s="202">
        <f>'Result Aggregate'!BU115</f>
        <v>100</v>
      </c>
      <c r="N36" s="202">
        <f>'Result Aggregate'!BV115</f>
        <v>100</v>
      </c>
      <c r="O36" s="202">
        <f>'Result Aggregate'!BW115</f>
        <v>100</v>
      </c>
      <c r="P36" s="200"/>
    </row>
    <row r="37" spans="1:16" ht="23.1" customHeight="1" thickTop="1" thickBot="1">
      <c r="A37" s="779" t="s">
        <v>295</v>
      </c>
      <c r="B37" s="779"/>
      <c r="C37" s="196">
        <f>'Result Aggregate'!BK116</f>
        <v>0</v>
      </c>
      <c r="D37" s="196">
        <f>'Result Aggregate'!BL116</f>
        <v>0</v>
      </c>
      <c r="E37" s="196">
        <f>'Result Aggregate'!BM116</f>
        <v>0</v>
      </c>
      <c r="F37" s="196">
        <f>'Result Aggregate'!BN116</f>
        <v>0</v>
      </c>
      <c r="G37" s="196">
        <f>'Result Aggregate'!BO116</f>
        <v>0</v>
      </c>
      <c r="H37" s="196">
        <f>'Result Aggregate'!BP116</f>
        <v>0</v>
      </c>
      <c r="I37" s="196">
        <f>'Result Aggregate'!BQ116</f>
        <v>0</v>
      </c>
      <c r="J37" s="196">
        <f>'Result Aggregate'!BR116</f>
        <v>0</v>
      </c>
      <c r="K37" s="196">
        <f>'Result Aggregate'!BS116</f>
        <v>0</v>
      </c>
      <c r="L37" s="196">
        <f>'Result Aggregate'!BT116</f>
        <v>0</v>
      </c>
      <c r="M37" s="196">
        <f>'Result Aggregate'!BU116</f>
        <v>0</v>
      </c>
      <c r="N37" s="196">
        <f>'Result Aggregate'!BV116</f>
        <v>0</v>
      </c>
      <c r="O37" s="196">
        <f>'Result Aggregate'!BW116</f>
        <v>0</v>
      </c>
      <c r="P37" s="203"/>
    </row>
    <row r="38" spans="1:16" ht="19.5" thickTop="1">
      <c r="A38" s="140"/>
      <c r="B38" s="140"/>
      <c r="C38" s="140"/>
      <c r="D38" s="140"/>
      <c r="E38" s="140"/>
      <c r="F38" s="140"/>
      <c r="G38" s="140"/>
      <c r="H38" s="140"/>
      <c r="I38" s="140"/>
      <c r="J38" s="140"/>
      <c r="K38" s="140"/>
      <c r="L38" s="140"/>
      <c r="M38" s="140"/>
      <c r="N38" s="140"/>
      <c r="O38" s="140"/>
      <c r="P38" s="204"/>
    </row>
    <row r="39" spans="1:16" ht="18.75" hidden="1">
      <c r="A39" s="140"/>
      <c r="B39" s="140"/>
      <c r="C39" s="140"/>
      <c r="D39" s="140"/>
      <c r="E39" s="140"/>
      <c r="F39" s="140"/>
      <c r="G39" s="140"/>
      <c r="H39" s="140"/>
      <c r="I39" s="140"/>
      <c r="J39" s="140"/>
      <c r="K39" s="140"/>
      <c r="L39" s="140"/>
      <c r="M39" s="140"/>
      <c r="N39" s="140"/>
      <c r="O39" s="140"/>
      <c r="P39" s="205"/>
    </row>
    <row r="40" spans="1:16" ht="18.75" hidden="1">
      <c r="A40" s="140"/>
      <c r="B40" s="140"/>
      <c r="C40" s="140"/>
      <c r="D40" s="140"/>
      <c r="E40" s="140"/>
      <c r="F40" s="140"/>
      <c r="G40" s="140"/>
      <c r="H40" s="140"/>
      <c r="I40" s="140"/>
      <c r="J40" s="140"/>
      <c r="K40" s="140"/>
      <c r="L40" s="140"/>
      <c r="M40" s="140"/>
      <c r="N40" s="140"/>
      <c r="O40" s="140"/>
      <c r="P40" s="205"/>
    </row>
    <row r="41" spans="1:16" ht="18.75" hidden="1">
      <c r="A41" s="140"/>
      <c r="B41" s="140"/>
      <c r="C41" s="140"/>
      <c r="D41" s="140"/>
      <c r="E41" s="140"/>
      <c r="F41" s="140"/>
      <c r="G41" s="140"/>
      <c r="H41" s="140"/>
      <c r="I41" s="140"/>
      <c r="J41" s="140"/>
      <c r="K41" s="140"/>
      <c r="L41" s="140"/>
      <c r="M41" s="140"/>
      <c r="N41" s="140"/>
      <c r="O41" s="140"/>
      <c r="P41" s="205"/>
    </row>
    <row r="42" spans="1:16" ht="15.75" hidden="1">
      <c r="A42" s="140"/>
      <c r="B42" s="140"/>
      <c r="C42" s="140"/>
      <c r="D42" s="140"/>
      <c r="E42" s="140"/>
      <c r="F42" s="140"/>
      <c r="G42" s="140"/>
      <c r="H42" s="140"/>
      <c r="I42" s="140"/>
      <c r="J42" s="140"/>
      <c r="K42" s="140"/>
      <c r="L42" s="140"/>
      <c r="M42" s="140"/>
      <c r="N42" s="140"/>
      <c r="O42" s="140"/>
      <c r="P42" s="206"/>
    </row>
    <row r="43" spans="1:16" ht="26.25" hidden="1">
      <c r="A43" s="140"/>
      <c r="B43" s="140"/>
      <c r="C43" s="140"/>
      <c r="D43" s="140"/>
      <c r="E43" s="140"/>
      <c r="F43" s="140"/>
      <c r="G43" s="140"/>
      <c r="H43" s="140"/>
      <c r="I43" s="140"/>
      <c r="J43" s="140"/>
      <c r="K43" s="140"/>
      <c r="L43" s="140"/>
      <c r="M43" s="140"/>
      <c r="N43" s="140"/>
      <c r="O43" s="140"/>
      <c r="P43" s="198"/>
    </row>
    <row r="44" spans="1:16" ht="15.75" hidden="1">
      <c r="A44" s="140"/>
      <c r="B44" s="140"/>
      <c r="C44" s="140"/>
      <c r="D44" s="140"/>
      <c r="E44" s="140"/>
      <c r="F44" s="140"/>
      <c r="G44" s="140"/>
      <c r="H44" s="140"/>
      <c r="I44" s="140"/>
      <c r="J44" s="140"/>
      <c r="K44" s="140"/>
      <c r="L44" s="140"/>
      <c r="M44" s="140"/>
      <c r="N44" s="140"/>
      <c r="O44" s="140"/>
      <c r="P44" s="199"/>
    </row>
    <row r="45" spans="1:16" ht="18.75" hidden="1">
      <c r="A45" s="140"/>
      <c r="B45" s="140"/>
      <c r="C45" s="140"/>
      <c r="D45" s="140"/>
      <c r="E45" s="140"/>
      <c r="F45" s="140"/>
      <c r="G45" s="140"/>
      <c r="H45" s="140"/>
      <c r="I45" s="140"/>
      <c r="J45" s="140"/>
      <c r="K45" s="140"/>
      <c r="L45" s="140"/>
      <c r="M45" s="140"/>
      <c r="N45" s="140"/>
      <c r="O45" s="140"/>
      <c r="P45" s="200"/>
    </row>
    <row r="46" spans="1:16" ht="18.75" hidden="1">
      <c r="A46" s="140"/>
      <c r="B46" s="140"/>
      <c r="C46" s="140"/>
      <c r="D46" s="140"/>
      <c r="E46" s="140"/>
      <c r="F46" s="140"/>
      <c r="G46" s="140"/>
      <c r="H46" s="140"/>
      <c r="I46" s="140"/>
      <c r="J46" s="140"/>
      <c r="K46" s="140"/>
      <c r="L46" s="140"/>
      <c r="M46" s="140"/>
      <c r="N46" s="140"/>
      <c r="O46" s="140"/>
      <c r="P46" s="200"/>
    </row>
    <row r="47" spans="1:16" ht="18.75" hidden="1">
      <c r="A47" s="140"/>
      <c r="B47" s="140"/>
      <c r="C47" s="140"/>
      <c r="D47" s="140"/>
      <c r="E47" s="140"/>
      <c r="F47" s="140"/>
      <c r="G47" s="140"/>
      <c r="H47" s="140"/>
      <c r="I47" s="140"/>
      <c r="J47" s="140"/>
      <c r="K47" s="140"/>
      <c r="L47" s="140"/>
      <c r="M47" s="140"/>
      <c r="N47" s="140"/>
      <c r="O47" s="140"/>
      <c r="P47" s="200"/>
    </row>
  </sheetData>
  <sheetProtection password="D1A2" sheet="1" objects="1" scenarios="1" formatCells="0" formatColumns="0" formatRows="0"/>
  <mergeCells count="23">
    <mergeCell ref="A1:O1"/>
    <mergeCell ref="A2:E3"/>
    <mergeCell ref="N2:O3"/>
    <mergeCell ref="K2:M3"/>
    <mergeCell ref="F2:J3"/>
    <mergeCell ref="A32:B32"/>
    <mergeCell ref="A21:O22"/>
    <mergeCell ref="A24:O25"/>
    <mergeCell ref="A26:F26"/>
    <mergeCell ref="G26:H26"/>
    <mergeCell ref="I26:J26"/>
    <mergeCell ref="N26:O26"/>
    <mergeCell ref="A27:B27"/>
    <mergeCell ref="A28:B28"/>
    <mergeCell ref="A29:B29"/>
    <mergeCell ref="A30:B30"/>
    <mergeCell ref="A31:B31"/>
    <mergeCell ref="K26:M26"/>
    <mergeCell ref="A33:B33"/>
    <mergeCell ref="A34:B34"/>
    <mergeCell ref="A35:B35"/>
    <mergeCell ref="A36:B36"/>
    <mergeCell ref="A37:B37"/>
  </mergeCells>
  <conditionalFormatting sqref="A48:A65202 P48:P65202 B48:O65204 P19:P20 P23:P27">
    <cfRule type="containsText" dxfId="58" priority="7" stopIfTrue="1" operator="containsText" text="G1">
      <formula>NOT(ISERROR(SEARCH("G1",A19)))</formula>
    </cfRule>
    <cfRule type="containsText" dxfId="57" priority="8" stopIfTrue="1" operator="containsText" text="G2">
      <formula>NOT(ISERROR(SEARCH("G2",A19)))</formula>
    </cfRule>
    <cfRule type="containsText" dxfId="56" priority="9" stopIfTrue="1" operator="containsText" text="G1">
      <formula>NOT(ISERROR(SEARCH("G1",A19)))</formula>
    </cfRule>
    <cfRule type="containsText" dxfId="55" priority="10" stopIfTrue="1" operator="containsText" text="S">
      <formula>NOT(ISERROR(SEARCH("S",A19)))</formula>
    </cfRule>
    <cfRule type="containsText" dxfId="54" priority="11" stopIfTrue="1" operator="containsText" text="F">
      <formula>NOT(ISERROR(SEARCH("F",A19)))</formula>
    </cfRule>
  </conditionalFormatting>
  <conditionalFormatting sqref="P32:P47 A5:B18 A4 C7:C15 C27:O37 A16:C18">
    <cfRule type="cellIs" dxfId="53" priority="6" stopIfTrue="1" operator="equal">
      <formula>0</formula>
    </cfRule>
  </conditionalFormatting>
  <conditionalFormatting sqref="P19:P20 P23:P27">
    <cfRule type="containsText" dxfId="52" priority="3" stopIfTrue="1" operator="containsText" text="RA">
      <formula>NOT(ISERROR(SEARCH("RA",P19)))</formula>
    </cfRule>
    <cfRule type="containsText" dxfId="51" priority="4" stopIfTrue="1" operator="containsText" text="ML">
      <formula>NOT(ISERROR(SEARCH("ML",P19)))</formula>
    </cfRule>
    <cfRule type="containsText" dxfId="50" priority="5" stopIfTrue="1" operator="containsText" text="ML">
      <formula>NOT(ISERROR(SEARCH("ML",P19)))</formula>
    </cfRule>
  </conditionalFormatting>
  <conditionalFormatting sqref="P19:P20 P23:P27">
    <cfRule type="containsText" dxfId="49" priority="2" stopIfTrue="1" operator="containsText" text="S">
      <formula>NOT(ISERROR(SEARCH("S",P19)))</formula>
    </cfRule>
  </conditionalFormatting>
  <conditionalFormatting sqref="A4">
    <cfRule type="cellIs" dxfId="48" priority="1" stopIfTrue="1" operator="equal">
      <formula>0</formula>
    </cfRule>
  </conditionalFormatting>
  <pageMargins left="0.45" right="0.25" top="0.75" bottom="0.75" header="0.3" footer="0.3"/>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sheetPr>
    <pageSetUpPr fitToPage="1"/>
  </sheetPr>
  <dimension ref="A1:BY123"/>
  <sheetViews>
    <sheetView workbookViewId="0">
      <selection activeCell="B2" sqref="B2:C2"/>
    </sheetView>
  </sheetViews>
  <sheetFormatPr defaultColWidth="0" defaultRowHeight="15" zeroHeight="1"/>
  <cols>
    <col min="1" max="1" width="5.7109375" style="209" customWidth="1"/>
    <col min="2" max="2" width="7.42578125" style="209" customWidth="1"/>
    <col min="3" max="3" width="7.28515625" style="209" customWidth="1"/>
    <col min="4" max="4" width="11.85546875" style="209" customWidth="1"/>
    <col min="5" max="5" width="17.7109375" style="209" customWidth="1"/>
    <col min="6" max="6" width="16.7109375" style="209" customWidth="1"/>
    <col min="7" max="7" width="14.85546875" style="209" customWidth="1"/>
    <col min="8" max="8" width="5.42578125" style="259" customWidth="1"/>
    <col min="9" max="9" width="4.140625" style="259" customWidth="1"/>
    <col min="10" max="10" width="20.28515625" style="209" customWidth="1"/>
    <col min="11" max="11" width="5" style="209" customWidth="1"/>
    <col min="12" max="12" width="7.28515625" style="209" customWidth="1"/>
    <col min="13" max="13" width="4.85546875" style="209" customWidth="1"/>
    <col min="14" max="14" width="7" style="209" customWidth="1"/>
    <col min="15" max="15" width="9.5703125" style="260" customWidth="1"/>
    <col min="16" max="16" width="14.140625" style="209" customWidth="1"/>
    <col min="17" max="17" width="5.28515625" style="209" customWidth="1"/>
    <col min="18" max="60" width="5.28515625" style="209" hidden="1" customWidth="1"/>
    <col min="61" max="61" width="5.42578125" style="209" hidden="1" customWidth="1"/>
    <col min="62" max="62" width="19.42578125" style="209" hidden="1" customWidth="1"/>
    <col min="63" max="77" width="6.7109375" style="209" hidden="1" customWidth="1"/>
    <col min="78" max="16384" width="9.140625" style="209" hidden="1"/>
  </cols>
  <sheetData>
    <row r="1" spans="1:75" ht="19.5" thickTop="1">
      <c r="A1" s="839" t="str">
        <f>CONCATENATE("School Name :-","  ",'Master sheet'!C8)</f>
        <v>School Name :-  Governt Senior Secondary School INDERWARA</v>
      </c>
      <c r="B1" s="840"/>
      <c r="C1" s="840"/>
      <c r="D1" s="840"/>
      <c r="E1" s="840"/>
      <c r="F1" s="840"/>
      <c r="G1" s="840"/>
      <c r="H1" s="840"/>
      <c r="I1" s="840"/>
      <c r="J1" s="841"/>
      <c r="K1" s="842" t="s">
        <v>250</v>
      </c>
      <c r="L1" s="843"/>
      <c r="M1" s="843"/>
      <c r="N1" s="843"/>
      <c r="O1" s="843"/>
      <c r="P1" s="844"/>
      <c r="BJ1" s="845" t="s">
        <v>107</v>
      </c>
      <c r="BK1" s="846"/>
      <c r="BL1" s="846"/>
      <c r="BM1" s="846"/>
      <c r="BN1" s="846"/>
      <c r="BO1" s="846"/>
      <c r="BP1" s="846"/>
      <c r="BQ1" s="846"/>
      <c r="BR1" s="846"/>
      <c r="BS1" s="846"/>
      <c r="BT1" s="846"/>
      <c r="BU1" s="846"/>
      <c r="BV1" s="846"/>
      <c r="BW1" s="847"/>
    </row>
    <row r="2" spans="1:75" ht="21" customHeight="1">
      <c r="A2" s="207" t="s">
        <v>3</v>
      </c>
      <c r="B2" s="1079" t="str">
        <f>'Teacher &amp; Cat. Wise Result'!F2</f>
        <v>11'A'</v>
      </c>
      <c r="C2" s="1080"/>
      <c r="D2" s="851" t="s">
        <v>304</v>
      </c>
      <c r="E2" s="853" t="s">
        <v>305</v>
      </c>
      <c r="F2" s="853" t="s">
        <v>7</v>
      </c>
      <c r="G2" s="853" t="s">
        <v>8</v>
      </c>
      <c r="H2" s="854" t="s">
        <v>212</v>
      </c>
      <c r="I2" s="855"/>
      <c r="J2" s="111" t="str">
        <f>'Marks Entry'!F2</f>
        <v>2019-20</v>
      </c>
      <c r="K2" s="856" t="s">
        <v>306</v>
      </c>
      <c r="L2" s="860" t="s">
        <v>258</v>
      </c>
      <c r="M2" s="861" t="s">
        <v>257</v>
      </c>
      <c r="N2" s="851" t="s">
        <v>307</v>
      </c>
      <c r="O2" s="851" t="str">
        <f>'Statement of Marks'!FB3</f>
        <v>By Grace Subject</v>
      </c>
      <c r="P2" s="858" t="str">
        <f>'Statement of Marks'!FI3</f>
        <v>Specifications</v>
      </c>
      <c r="BJ2" s="848"/>
      <c r="BK2" s="849"/>
      <c r="BL2" s="849"/>
      <c r="BM2" s="849"/>
      <c r="BN2" s="849"/>
      <c r="BO2" s="849"/>
      <c r="BP2" s="849"/>
      <c r="BQ2" s="849"/>
      <c r="BR2" s="849"/>
      <c r="BS2" s="849"/>
      <c r="BT2" s="849"/>
      <c r="BU2" s="849"/>
      <c r="BV2" s="849"/>
      <c r="BW2" s="850"/>
    </row>
    <row r="3" spans="1:75" s="210" customFormat="1" ht="36">
      <c r="A3" s="208" t="s">
        <v>308</v>
      </c>
      <c r="B3" s="129" t="s">
        <v>214</v>
      </c>
      <c r="C3" s="129" t="s">
        <v>309</v>
      </c>
      <c r="D3" s="852"/>
      <c r="E3" s="853"/>
      <c r="F3" s="853"/>
      <c r="G3" s="853"/>
      <c r="H3" s="112" t="s">
        <v>310</v>
      </c>
      <c r="I3" s="113" t="s">
        <v>9</v>
      </c>
      <c r="J3" s="114" t="s">
        <v>242</v>
      </c>
      <c r="K3" s="857"/>
      <c r="L3" s="860"/>
      <c r="M3" s="862"/>
      <c r="N3" s="863"/>
      <c r="O3" s="863"/>
      <c r="P3" s="859"/>
      <c r="BJ3" s="211" t="str">
        <f>'[1]statement of marks'!G4</f>
        <v>Nk= @ Nk=k dk uke</v>
      </c>
      <c r="BK3" s="212" t="s">
        <v>94</v>
      </c>
      <c r="BL3" s="212" t="s">
        <v>95</v>
      </c>
      <c r="BM3" s="212" t="s">
        <v>96</v>
      </c>
      <c r="BN3" s="212" t="s">
        <v>97</v>
      </c>
      <c r="BO3" s="212" t="s">
        <v>98</v>
      </c>
      <c r="BP3" s="212" t="s">
        <v>99</v>
      </c>
      <c r="BQ3" s="212" t="s">
        <v>100</v>
      </c>
      <c r="BR3" s="212" t="s">
        <v>101</v>
      </c>
      <c r="BS3" s="212" t="s">
        <v>102</v>
      </c>
      <c r="BT3" s="212" t="s">
        <v>103</v>
      </c>
      <c r="BU3" s="212" t="s">
        <v>104</v>
      </c>
      <c r="BV3" s="212" t="s">
        <v>105</v>
      </c>
      <c r="BW3" s="213" t="s">
        <v>106</v>
      </c>
    </row>
    <row r="4" spans="1:75" s="210" customFormat="1" ht="18">
      <c r="A4" s="214">
        <f>'Statement of Marks'!A6</f>
        <v>1</v>
      </c>
      <c r="B4" s="215">
        <f>IF('Statement of Marks'!B6="","",'Statement of Marks'!B6)</f>
        <v>1101</v>
      </c>
      <c r="C4" s="216">
        <f>IF('Statement of Marks'!C6="","",'Statement of Marks'!C6)</f>
        <v>1</v>
      </c>
      <c r="D4" s="217" t="str">
        <f>IF('Statement of Marks'!D6="","",'Statement of Marks'!D6)</f>
        <v>10-04-2003</v>
      </c>
      <c r="E4" s="218" t="str">
        <f>IF('Statement of Marks'!E6="","",'Statement of Marks'!E6)</f>
        <v>AARTI</v>
      </c>
      <c r="F4" s="218" t="str">
        <f>IF('Statement of Marks'!F6="","",'Statement of Marks'!F6)</f>
        <v>MANGI LAL</v>
      </c>
      <c r="G4" s="218" t="str">
        <f>IF('Statement of Marks'!G6="","",'Statement of Marks'!G6)</f>
        <v>BHAGAVATI DEVI</v>
      </c>
      <c r="H4" s="219" t="str">
        <f>IF('Statement of Marks'!H6="","",'Statement of Marks'!H6)</f>
        <v>SC</v>
      </c>
      <c r="I4" s="219" t="str">
        <f>IF('Statement of Marks'!I6="","",'Statement of Marks'!I6)</f>
        <v>F</v>
      </c>
      <c r="J4" s="220" t="str">
        <f>IF('Statement of Marks'!FD6="","",'Statement of Marks'!FD6)</f>
        <v>Promoted to Class 12th</v>
      </c>
      <c r="K4" s="130">
        <f>IF('Statement of Marks'!FE6="","",'Statement of Marks'!FE6)</f>
        <v>420</v>
      </c>
      <c r="L4" s="221">
        <f>IF('Statement of Marks'!FF6="","",'Statement of Marks'!FF6)</f>
        <v>84</v>
      </c>
      <c r="M4" s="222" t="str">
        <f>IF('Statement of Marks'!FG6="","",'Statement of Marks'!FG6)</f>
        <v>I</v>
      </c>
      <c r="N4" s="223">
        <f>IF('Statement of Marks'!FH6="","",'Statement of Marks'!FH6)</f>
        <v>1.9999999999999964</v>
      </c>
      <c r="O4" s="224" t="str">
        <f>IF('Statement of Marks'!FB6="","",'Statement of Marks'!FB6)</f>
        <v xml:space="preserve">      </v>
      </c>
      <c r="P4" s="225" t="str">
        <f>IF('Statement of Marks'!FI6="","",'Statement of Marks'!FI6)</f>
        <v/>
      </c>
      <c r="BJ4" s="226" t="str">
        <f>'Statement of Marks'!E6</f>
        <v>AARTI</v>
      </c>
      <c r="BK4" s="227" t="str">
        <f>IF(AND(H4="SC",I4="M"),M4,"")</f>
        <v/>
      </c>
      <c r="BL4" s="227" t="str">
        <f>IF(AND(H4="SC",I4="F"),M4,"")</f>
        <v>I</v>
      </c>
      <c r="BM4" s="227" t="str">
        <f>IF(AND(H4="ST",I4="M"),M4,"")</f>
        <v/>
      </c>
      <c r="BN4" s="227" t="str">
        <f>IF(AND(H4="ST",I4="F"),M4,"")</f>
        <v/>
      </c>
      <c r="BO4" s="227" t="str">
        <f>IF(AND(H4="OBC",I4="M"),M4,"")</f>
        <v/>
      </c>
      <c r="BP4" s="227" t="str">
        <f>IF(AND(H4="OBC",I4="F"),M4,"")</f>
        <v/>
      </c>
      <c r="BQ4" s="227" t="str">
        <f>IF(AND(H4="GEN",I4="M"),M4,"")</f>
        <v/>
      </c>
      <c r="BR4" s="227" t="str">
        <f>IF(AND(H4="GEN",I4="F"),M4,"")</f>
        <v/>
      </c>
      <c r="BS4" s="227" t="str">
        <f>IF(AND(H4="MIN",I4="M"),M4,"")</f>
        <v/>
      </c>
      <c r="BT4" s="227" t="str">
        <f>IF(AND(H4="MIN",I4="F"),M4,"")</f>
        <v/>
      </c>
      <c r="BU4" s="227" t="str">
        <f>IF(AND(H4="SBC",I4="M"),M4,"")</f>
        <v/>
      </c>
      <c r="BV4" s="227" t="str">
        <f>IF(AND(H4="SBC",I4="F"),M4,"")</f>
        <v/>
      </c>
      <c r="BW4" s="228"/>
    </row>
    <row r="5" spans="1:75">
      <c r="A5" s="214">
        <f>'Statement of Marks'!A7</f>
        <v>2</v>
      </c>
      <c r="B5" s="215">
        <f>IF('Statement of Marks'!B7="","",'Statement of Marks'!B7)</f>
        <v>1102</v>
      </c>
      <c r="C5" s="216">
        <f>IF('Statement of Marks'!C7="","",'Statement of Marks'!C7)</f>
        <v>107</v>
      </c>
      <c r="D5" s="217" t="str">
        <f>IF('Statement of Marks'!D7="","",'Statement of Marks'!D7)</f>
        <v>11-03-2005</v>
      </c>
      <c r="E5" s="218" t="str">
        <f>IF('Statement of Marks'!E7="","",'Statement of Marks'!E7)</f>
        <v>ANJU CHOUDHARY</v>
      </c>
      <c r="F5" s="218" t="str">
        <f>IF('Statement of Marks'!F7="","",'Statement of Marks'!F7)</f>
        <v>FUA RAM</v>
      </c>
      <c r="G5" s="218" t="str">
        <f>IF('Statement of Marks'!G7="","",'Statement of Marks'!G7)</f>
        <v>CHAMPA DEVI</v>
      </c>
      <c r="H5" s="219" t="str">
        <f>IF('Statement of Marks'!H7="","",'Statement of Marks'!H7)</f>
        <v>OBC</v>
      </c>
      <c r="I5" s="219" t="str">
        <f>IF('Statement of Marks'!I7="","",'Statement of Marks'!I7)</f>
        <v>F</v>
      </c>
      <c r="J5" s="220" t="str">
        <f>IF('Statement of Marks'!FD7="","",'Statement of Marks'!FD7)</f>
        <v>Promoted to Class 12th</v>
      </c>
      <c r="K5" s="482">
        <f>IF('Statement of Marks'!FE7="","",'Statement of Marks'!FE7)</f>
        <v>421</v>
      </c>
      <c r="L5" s="221">
        <f>IF('Statement of Marks'!FF7="","",'Statement of Marks'!FF7)</f>
        <v>84.2</v>
      </c>
      <c r="M5" s="222" t="str">
        <f>IF('Statement of Marks'!FG7="","",'Statement of Marks'!FG7)</f>
        <v>I</v>
      </c>
      <c r="N5" s="223">
        <f>IF('Statement of Marks'!FH7="","",'Statement of Marks'!FH7)</f>
        <v>0.99999999999999867</v>
      </c>
      <c r="O5" s="224" t="str">
        <f>IF('Statement of Marks'!FB7="","",'Statement of Marks'!FB7)</f>
        <v xml:space="preserve">      </v>
      </c>
      <c r="P5" s="225" t="str">
        <f>IF('Statement of Marks'!FI7="","",'Statement of Marks'!FI7)</f>
        <v/>
      </c>
      <c r="BJ5" s="226" t="str">
        <f>'Statement of Marks'!E7</f>
        <v>ANJU CHOUDHARY</v>
      </c>
      <c r="BK5" s="227" t="str">
        <f t="shared" ref="BK5:BK68" si="0">IF(AND(H5="SC",I5="M"),M5,"")</f>
        <v/>
      </c>
      <c r="BL5" s="227" t="str">
        <f t="shared" ref="BL5:BL68" si="1">IF(AND(H5="SC",I5="F"),M5,"")</f>
        <v/>
      </c>
      <c r="BM5" s="227" t="str">
        <f t="shared" ref="BM5:BM68" si="2">IF(AND(H5="ST",I5="M"),M5,"")</f>
        <v/>
      </c>
      <c r="BN5" s="227" t="str">
        <f t="shared" ref="BN5:BN68" si="3">IF(AND(H5="ST",I5="F"),M5,"")</f>
        <v/>
      </c>
      <c r="BO5" s="227" t="str">
        <f t="shared" ref="BO5:BO68" si="4">IF(AND(H5="OBC",I5="M"),M5,"")</f>
        <v/>
      </c>
      <c r="BP5" s="227" t="str">
        <f t="shared" ref="BP5:BP68" si="5">IF(AND(H5="OBC",I5="F"),M5,"")</f>
        <v>I</v>
      </c>
      <c r="BQ5" s="227" t="str">
        <f t="shared" ref="BQ5:BQ68" si="6">IF(AND(H5="GEN",I5="M"),M5,"")</f>
        <v/>
      </c>
      <c r="BR5" s="227" t="str">
        <f t="shared" ref="BR5:BR68" si="7">IF(AND(H5="GEN",I5="F"),M5,"")</f>
        <v/>
      </c>
      <c r="BS5" s="227" t="str">
        <f t="shared" ref="BS5:BS68" si="8">IF(AND(H5="MIN",I5="M"),M5,"")</f>
        <v/>
      </c>
      <c r="BT5" s="227" t="str">
        <f t="shared" ref="BT5:BT68" si="9">IF(AND(H5="MIN",I5="F"),M5,"")</f>
        <v/>
      </c>
      <c r="BU5" s="227" t="str">
        <f t="shared" ref="BU5:BU68" si="10">IF(AND(H5="SBC",I5="M"),M5,"")</f>
        <v/>
      </c>
      <c r="BV5" s="227" t="str">
        <f t="shared" ref="BV5:BV68" si="11">IF(AND(H5="SBC",I5="F"),M5,"")</f>
        <v/>
      </c>
      <c r="BW5" s="228"/>
    </row>
    <row r="6" spans="1:75">
      <c r="A6" s="214">
        <f>'Statement of Marks'!A8</f>
        <v>3</v>
      </c>
      <c r="B6" s="215">
        <f>IF('Statement of Marks'!B8="","",'Statement of Marks'!B8)</f>
        <v>1103</v>
      </c>
      <c r="C6" s="216">
        <f>IF('Statement of Marks'!C8="","",'Statement of Marks'!C8)</f>
        <v>457</v>
      </c>
      <c r="D6" s="217" t="str">
        <f>IF('Statement of Marks'!D8="","",'Statement of Marks'!D8)</f>
        <v>05-08-2004</v>
      </c>
      <c r="E6" s="218" t="str">
        <f>IF('Statement of Marks'!E8="","",'Statement of Marks'!E8)</f>
        <v>ARUN DEWASI</v>
      </c>
      <c r="F6" s="218" t="str">
        <f>IF('Statement of Marks'!F8="","",'Statement of Marks'!F8)</f>
        <v>SUJA RAM</v>
      </c>
      <c r="G6" s="218" t="str">
        <f>IF('Statement of Marks'!G8="","",'Statement of Marks'!G8)</f>
        <v>KANIYA DEVI</v>
      </c>
      <c r="H6" s="219" t="str">
        <f>IF('Statement of Marks'!H8="","",'Statement of Marks'!H8)</f>
        <v>SBC</v>
      </c>
      <c r="I6" s="219" t="str">
        <f>IF('Statement of Marks'!I8="","",'Statement of Marks'!I8)</f>
        <v>M</v>
      </c>
      <c r="J6" s="220" t="str">
        <f>IF('Statement of Marks'!FD8="","",'Statement of Marks'!FD8)</f>
        <v>Promoted to Class 12th</v>
      </c>
      <c r="K6" s="482">
        <f>IF('Statement of Marks'!FE8="","",'Statement of Marks'!FE8)</f>
        <v>406</v>
      </c>
      <c r="L6" s="221">
        <f>IF('Statement of Marks'!FF8="","",'Statement of Marks'!FF8)</f>
        <v>81.2</v>
      </c>
      <c r="M6" s="222" t="str">
        <f>IF('Statement of Marks'!FG8="","",'Statement of Marks'!FG8)</f>
        <v>I</v>
      </c>
      <c r="N6" s="223">
        <f>IF('Statement of Marks'!FH8="","",'Statement of Marks'!FH8)</f>
        <v>3.9999999999999964</v>
      </c>
      <c r="O6" s="224" t="str">
        <f>IF('Statement of Marks'!FB8="","",'Statement of Marks'!FB8)</f>
        <v xml:space="preserve">      </v>
      </c>
      <c r="P6" s="225" t="str">
        <f>IF('Statement of Marks'!FI8="","",'Statement of Marks'!FI8)</f>
        <v/>
      </c>
      <c r="BJ6" s="226" t="str">
        <f>'Statement of Marks'!E8</f>
        <v>ARUN DEWASI</v>
      </c>
      <c r="BK6" s="227" t="str">
        <f t="shared" si="0"/>
        <v/>
      </c>
      <c r="BL6" s="227" t="str">
        <f t="shared" si="1"/>
        <v/>
      </c>
      <c r="BM6" s="227" t="str">
        <f t="shared" si="2"/>
        <v/>
      </c>
      <c r="BN6" s="227" t="str">
        <f t="shared" si="3"/>
        <v/>
      </c>
      <c r="BO6" s="227" t="str">
        <f t="shared" si="4"/>
        <v/>
      </c>
      <c r="BP6" s="227" t="str">
        <f t="shared" si="5"/>
        <v/>
      </c>
      <c r="BQ6" s="227" t="str">
        <f t="shared" si="6"/>
        <v/>
      </c>
      <c r="BR6" s="227" t="str">
        <f t="shared" si="7"/>
        <v/>
      </c>
      <c r="BS6" s="227" t="str">
        <f t="shared" si="8"/>
        <v/>
      </c>
      <c r="BT6" s="227" t="str">
        <f t="shared" si="9"/>
        <v/>
      </c>
      <c r="BU6" s="227" t="str">
        <f t="shared" si="10"/>
        <v>I</v>
      </c>
      <c r="BV6" s="227" t="str">
        <f t="shared" si="11"/>
        <v/>
      </c>
      <c r="BW6" s="228"/>
    </row>
    <row r="7" spans="1:75">
      <c r="A7" s="214">
        <f>'Statement of Marks'!A9</f>
        <v>4</v>
      </c>
      <c r="B7" s="215">
        <f>IF('Statement of Marks'!B9="","",'Statement of Marks'!B9)</f>
        <v>1104</v>
      </c>
      <c r="C7" s="216">
        <f>IF('Statement of Marks'!C9="","",'Statement of Marks'!C9)</f>
        <v>234</v>
      </c>
      <c r="D7" s="217" t="str">
        <f>IF('Statement of Marks'!D9="","",'Statement of Marks'!D9)</f>
        <v>08-05-2004</v>
      </c>
      <c r="E7" s="218" t="str">
        <f>IF('Statement of Marks'!E9="","",'Statement of Marks'!E9)</f>
        <v>BHAVANI SINGH</v>
      </c>
      <c r="F7" s="218" t="str">
        <f>IF('Statement of Marks'!F9="","",'Statement of Marks'!F9)</f>
        <v>HADMAT SINGH</v>
      </c>
      <c r="G7" s="218" t="str">
        <f>IF('Statement of Marks'!G9="","",'Statement of Marks'!G9)</f>
        <v>KISHOR KANWAR</v>
      </c>
      <c r="H7" s="219" t="str">
        <f>IF('Statement of Marks'!H9="","",'Statement of Marks'!H9)</f>
        <v>GEN</v>
      </c>
      <c r="I7" s="219" t="str">
        <f>IF('Statement of Marks'!I9="","",'Statement of Marks'!I9)</f>
        <v>M</v>
      </c>
      <c r="J7" s="220" t="str">
        <f>IF('Statement of Marks'!FD9="","",'Statement of Marks'!FD9)</f>
        <v>Promoted to Class 12th</v>
      </c>
      <c r="K7" s="482">
        <f>IF('Statement of Marks'!FE9="","",'Statement of Marks'!FE9)</f>
        <v>331</v>
      </c>
      <c r="L7" s="221">
        <f>IF('Statement of Marks'!FF9="","",'Statement of Marks'!FF9)</f>
        <v>66.2</v>
      </c>
      <c r="M7" s="222" t="str">
        <f>IF('Statement of Marks'!FG9="","",'Statement of Marks'!FG9)</f>
        <v>I</v>
      </c>
      <c r="N7" s="223">
        <f>IF('Statement of Marks'!FH9="","",'Statement of Marks'!FH9)</f>
        <v>5.9999999999999964</v>
      </c>
      <c r="O7" s="224" t="str">
        <f>IF('Statement of Marks'!FB9="","",'Statement of Marks'!FB9)</f>
        <v xml:space="preserve">      </v>
      </c>
      <c r="P7" s="225" t="str">
        <f>IF('Statement of Marks'!FI9="","",'Statement of Marks'!FI9)</f>
        <v/>
      </c>
      <c r="BJ7" s="226" t="str">
        <f>'Statement of Marks'!E9</f>
        <v>BHAVANI SINGH</v>
      </c>
      <c r="BK7" s="227" t="str">
        <f t="shared" si="0"/>
        <v/>
      </c>
      <c r="BL7" s="227" t="str">
        <f t="shared" si="1"/>
        <v/>
      </c>
      <c r="BM7" s="227" t="str">
        <f t="shared" si="2"/>
        <v/>
      </c>
      <c r="BN7" s="227" t="str">
        <f t="shared" si="3"/>
        <v/>
      </c>
      <c r="BO7" s="227" t="str">
        <f t="shared" si="4"/>
        <v/>
      </c>
      <c r="BP7" s="227" t="str">
        <f t="shared" si="5"/>
        <v/>
      </c>
      <c r="BQ7" s="227" t="str">
        <f t="shared" si="6"/>
        <v>I</v>
      </c>
      <c r="BR7" s="227" t="str">
        <f t="shared" si="7"/>
        <v/>
      </c>
      <c r="BS7" s="227" t="str">
        <f t="shared" si="8"/>
        <v/>
      </c>
      <c r="BT7" s="227" t="str">
        <f t="shared" si="9"/>
        <v/>
      </c>
      <c r="BU7" s="227" t="str">
        <f t="shared" si="10"/>
        <v/>
      </c>
      <c r="BV7" s="227" t="str">
        <f t="shared" si="11"/>
        <v/>
      </c>
      <c r="BW7" s="228"/>
    </row>
    <row r="8" spans="1:75">
      <c r="A8" s="214">
        <f>'Statement of Marks'!A10</f>
        <v>5</v>
      </c>
      <c r="B8" s="215">
        <f>IF('Statement of Marks'!B10="","",'Statement of Marks'!B10)</f>
        <v>1105</v>
      </c>
      <c r="C8" s="216">
        <f>IF('Statement of Marks'!C10="","",'Statement of Marks'!C10)</f>
        <v>356</v>
      </c>
      <c r="D8" s="217" t="str">
        <f>IF('Statement of Marks'!D10="","",'Statement of Marks'!D10)</f>
        <v>25-03-2003</v>
      </c>
      <c r="E8" s="218" t="str">
        <f>IF('Statement of Marks'!E10="","",'Statement of Marks'!E10)</f>
        <v>BHAWANA KANWAR</v>
      </c>
      <c r="F8" s="218" t="str">
        <f>IF('Statement of Marks'!F10="","",'Statement of Marks'!F10)</f>
        <v>DALPAT SINGH</v>
      </c>
      <c r="G8" s="218" t="str">
        <f>IF('Statement of Marks'!G10="","",'Statement of Marks'!G10)</f>
        <v>SHYAM KANWAR</v>
      </c>
      <c r="H8" s="219" t="str">
        <f>IF('Statement of Marks'!H10="","",'Statement of Marks'!H10)</f>
        <v>GEN</v>
      </c>
      <c r="I8" s="219" t="str">
        <f>IF('Statement of Marks'!I10="","",'Statement of Marks'!I10)</f>
        <v>F</v>
      </c>
      <c r="J8" s="220" t="str">
        <f>IF('Statement of Marks'!FD10="","",'Statement of Marks'!FD10)</f>
        <v>Promoted to Class 12th</v>
      </c>
      <c r="K8" s="482">
        <f>IF('Statement of Marks'!FE10="","",'Statement of Marks'!FE10)</f>
        <v>281</v>
      </c>
      <c r="L8" s="221">
        <f>IF('Statement of Marks'!FF10="","",'Statement of Marks'!FF10)</f>
        <v>58.541666666666664</v>
      </c>
      <c r="M8" s="222" t="str">
        <f>IF('Statement of Marks'!FG10="","",'Statement of Marks'!FG10)</f>
        <v>II</v>
      </c>
      <c r="N8" s="223">
        <f>IF('Statement of Marks'!FH10="","",'Statement of Marks'!FH10)</f>
        <v>9.9999999999999964</v>
      </c>
      <c r="O8" s="224" t="str">
        <f>IF('Statement of Marks'!FB10="","",'Statement of Marks'!FB10)</f>
        <v xml:space="preserve">      </v>
      </c>
      <c r="P8" s="225" t="str">
        <f>IF('Statement of Marks'!FI10="","",'Statement of Marks'!FI10)</f>
        <v/>
      </c>
      <c r="BJ8" s="226" t="str">
        <f>'Statement of Marks'!E10</f>
        <v>BHAWANA KANWAR</v>
      </c>
      <c r="BK8" s="227" t="str">
        <f t="shared" si="0"/>
        <v/>
      </c>
      <c r="BL8" s="227" t="str">
        <f t="shared" si="1"/>
        <v/>
      </c>
      <c r="BM8" s="227" t="str">
        <f t="shared" si="2"/>
        <v/>
      </c>
      <c r="BN8" s="227" t="str">
        <f t="shared" si="3"/>
        <v/>
      </c>
      <c r="BO8" s="227" t="str">
        <f t="shared" si="4"/>
        <v/>
      </c>
      <c r="BP8" s="227" t="str">
        <f t="shared" si="5"/>
        <v/>
      </c>
      <c r="BQ8" s="227" t="str">
        <f t="shared" si="6"/>
        <v/>
      </c>
      <c r="BR8" s="227" t="str">
        <f t="shared" si="7"/>
        <v>II</v>
      </c>
      <c r="BS8" s="227" t="str">
        <f t="shared" si="8"/>
        <v/>
      </c>
      <c r="BT8" s="227" t="str">
        <f t="shared" si="9"/>
        <v/>
      </c>
      <c r="BU8" s="227" t="str">
        <f t="shared" si="10"/>
        <v/>
      </c>
      <c r="BV8" s="227" t="str">
        <f t="shared" si="11"/>
        <v/>
      </c>
      <c r="BW8" s="228"/>
    </row>
    <row r="9" spans="1:75">
      <c r="A9" s="214">
        <f>'Statement of Marks'!A11</f>
        <v>6</v>
      </c>
      <c r="B9" s="215">
        <f>IF('Statement of Marks'!B11="","",'Statement of Marks'!B11)</f>
        <v>1106</v>
      </c>
      <c r="C9" s="216">
        <f>IF('Statement of Marks'!C11="","",'Statement of Marks'!C11)</f>
        <v>434</v>
      </c>
      <c r="D9" s="217" t="str">
        <f>IF('Statement of Marks'!D11="","",'Statement of Marks'!D11)</f>
        <v>24-10-2003</v>
      </c>
      <c r="E9" s="218" t="str">
        <f>IF('Statement of Marks'!E11="","",'Statement of Marks'!E11)</f>
        <v>DEEPENDRA SINGH</v>
      </c>
      <c r="F9" s="218" t="str">
        <f>IF('Statement of Marks'!F11="","",'Statement of Marks'!F11)</f>
        <v>RAVAT VSINGH</v>
      </c>
      <c r="G9" s="218" t="str">
        <f>IF('Statement of Marks'!G11="","",'Statement of Marks'!G11)</f>
        <v>KAILASH KANWAR</v>
      </c>
      <c r="H9" s="219" t="str">
        <f>IF('Statement of Marks'!H11="","",'Statement of Marks'!H11)</f>
        <v>GEN</v>
      </c>
      <c r="I9" s="219" t="str">
        <f>IF('Statement of Marks'!I11="","",'Statement of Marks'!I11)</f>
        <v>M</v>
      </c>
      <c r="J9" s="220" t="str">
        <f>IF('Statement of Marks'!FD11="","",'Statement of Marks'!FD11)</f>
        <v>Promoted to Class 12th</v>
      </c>
      <c r="K9" s="482">
        <f>IF('Statement of Marks'!FE11="","",'Statement of Marks'!FE11)</f>
        <v>415</v>
      </c>
      <c r="L9" s="221">
        <f>IF('Statement of Marks'!FF11="","",'Statement of Marks'!FF11)</f>
        <v>83</v>
      </c>
      <c r="M9" s="222" t="str">
        <f>IF('Statement of Marks'!FG11="","",'Statement of Marks'!FG11)</f>
        <v>I</v>
      </c>
      <c r="N9" s="223">
        <f>IF('Statement of Marks'!FH11="","",'Statement of Marks'!FH11)</f>
        <v>2.9999999999999964</v>
      </c>
      <c r="O9" s="224" t="str">
        <f>IF('Statement of Marks'!FB11="","",'Statement of Marks'!FB11)</f>
        <v xml:space="preserve">      </v>
      </c>
      <c r="P9" s="225" t="str">
        <f>IF('Statement of Marks'!FI11="","",'Statement of Marks'!FI11)</f>
        <v/>
      </c>
      <c r="BJ9" s="226" t="str">
        <f>'Statement of Marks'!E11</f>
        <v>DEEPENDRA SINGH</v>
      </c>
      <c r="BK9" s="227" t="str">
        <f t="shared" si="0"/>
        <v/>
      </c>
      <c r="BL9" s="227" t="str">
        <f t="shared" si="1"/>
        <v/>
      </c>
      <c r="BM9" s="227" t="str">
        <f t="shared" si="2"/>
        <v/>
      </c>
      <c r="BN9" s="227" t="str">
        <f t="shared" si="3"/>
        <v/>
      </c>
      <c r="BO9" s="227" t="str">
        <f t="shared" si="4"/>
        <v/>
      </c>
      <c r="BP9" s="227" t="str">
        <f t="shared" si="5"/>
        <v/>
      </c>
      <c r="BQ9" s="227" t="str">
        <f t="shared" si="6"/>
        <v>I</v>
      </c>
      <c r="BR9" s="227" t="str">
        <f t="shared" si="7"/>
        <v/>
      </c>
      <c r="BS9" s="227" t="str">
        <f t="shared" si="8"/>
        <v/>
      </c>
      <c r="BT9" s="227" t="str">
        <f t="shared" si="9"/>
        <v/>
      </c>
      <c r="BU9" s="227" t="str">
        <f t="shared" si="10"/>
        <v/>
      </c>
      <c r="BV9" s="227" t="str">
        <f t="shared" si="11"/>
        <v/>
      </c>
      <c r="BW9" s="228"/>
    </row>
    <row r="10" spans="1:75">
      <c r="A10" s="214">
        <f>'Statement of Marks'!A12</f>
        <v>7</v>
      </c>
      <c r="B10" s="215">
        <f>IF('Statement of Marks'!B12="","",'Statement of Marks'!B12)</f>
        <v>1107</v>
      </c>
      <c r="C10" s="216">
        <f>IF('Statement of Marks'!C12="","",'Statement of Marks'!C12)</f>
        <v>439</v>
      </c>
      <c r="D10" s="217" t="str">
        <f>IF('Statement of Marks'!D12="","",'Statement of Marks'!D12)</f>
        <v>27-10-2003</v>
      </c>
      <c r="E10" s="218" t="str">
        <f>IF('Statement of Marks'!E12="","",'Statement of Marks'!E12)</f>
        <v>LOHAR KAJAL</v>
      </c>
      <c r="F10" s="218" t="str">
        <f>IF('Statement of Marks'!F12="","",'Statement of Marks'!F12)</f>
        <v>MITHA LAL</v>
      </c>
      <c r="G10" s="218" t="str">
        <f>IF('Statement of Marks'!G12="","",'Statement of Marks'!G12)</f>
        <v>SAVITA</v>
      </c>
      <c r="H10" s="219" t="str">
        <f>IF('Statement of Marks'!H12="","",'Statement of Marks'!H12)</f>
        <v>OBC</v>
      </c>
      <c r="I10" s="219" t="str">
        <f>IF('Statement of Marks'!I12="","",'Statement of Marks'!I12)</f>
        <v>F</v>
      </c>
      <c r="J10" s="220" t="str">
        <f>IF('Statement of Marks'!FD12="","",'Statement of Marks'!FD12)</f>
        <v>Promoted to Class 12th</v>
      </c>
      <c r="K10" s="482">
        <f>IF('Statement of Marks'!FE12="","",'Statement of Marks'!FE12)</f>
        <v>337</v>
      </c>
      <c r="L10" s="221">
        <f>IF('Statement of Marks'!FF12="","",'Statement of Marks'!FF12)</f>
        <v>68.775510204081627</v>
      </c>
      <c r="M10" s="222" t="str">
        <f>IF('Statement of Marks'!FG12="","",'Statement of Marks'!FG12)</f>
        <v>I</v>
      </c>
      <c r="N10" s="223">
        <f>IF('Statement of Marks'!FH12="","",'Statement of Marks'!FH12)</f>
        <v>4.9999999999999964</v>
      </c>
      <c r="O10" s="224" t="str">
        <f>IF('Statement of Marks'!FB12="","",'Statement of Marks'!FB12)</f>
        <v xml:space="preserve">      </v>
      </c>
      <c r="P10" s="225" t="str">
        <f>IF('Statement of Marks'!FI12="","",'Statement of Marks'!FI12)</f>
        <v/>
      </c>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J10" s="226" t="str">
        <f>'Statement of Marks'!E12</f>
        <v>LOHAR KAJAL</v>
      </c>
      <c r="BK10" s="227" t="str">
        <f t="shared" si="0"/>
        <v/>
      </c>
      <c r="BL10" s="227" t="str">
        <f t="shared" si="1"/>
        <v/>
      </c>
      <c r="BM10" s="227" t="str">
        <f t="shared" si="2"/>
        <v/>
      </c>
      <c r="BN10" s="227" t="str">
        <f t="shared" si="3"/>
        <v/>
      </c>
      <c r="BO10" s="227" t="str">
        <f t="shared" si="4"/>
        <v/>
      </c>
      <c r="BP10" s="227" t="str">
        <f t="shared" si="5"/>
        <v>I</v>
      </c>
      <c r="BQ10" s="227" t="str">
        <f t="shared" si="6"/>
        <v/>
      </c>
      <c r="BR10" s="227" t="str">
        <f t="shared" si="7"/>
        <v/>
      </c>
      <c r="BS10" s="227" t="str">
        <f t="shared" si="8"/>
        <v/>
      </c>
      <c r="BT10" s="227" t="str">
        <f t="shared" si="9"/>
        <v/>
      </c>
      <c r="BU10" s="227" t="str">
        <f t="shared" si="10"/>
        <v/>
      </c>
      <c r="BV10" s="227" t="str">
        <f t="shared" si="11"/>
        <v/>
      </c>
      <c r="BW10" s="228"/>
    </row>
    <row r="11" spans="1:75">
      <c r="A11" s="214">
        <f>'Statement of Marks'!A13</f>
        <v>8</v>
      </c>
      <c r="B11" s="215">
        <f>IF('Statement of Marks'!B13="","",'Statement of Marks'!B13)</f>
        <v>1108</v>
      </c>
      <c r="C11" s="216">
        <f>IF('Statement of Marks'!C13="","",'Statement of Marks'!C13)</f>
        <v>438</v>
      </c>
      <c r="D11" s="217" t="str">
        <f>IF('Statement of Marks'!D13="","",'Statement of Marks'!D13)</f>
        <v>03-09-2003</v>
      </c>
      <c r="E11" s="218" t="str">
        <f>IF('Statement of Marks'!E13="","",'Statement of Marks'!E13)</f>
        <v>MEENA KANWAR</v>
      </c>
      <c r="F11" s="218" t="str">
        <f>IF('Statement of Marks'!F13="","",'Statement of Marks'!F13)</f>
        <v>CHHATAR SINGH</v>
      </c>
      <c r="G11" s="218" t="str">
        <f>IF('Statement of Marks'!G13="","",'Statement of Marks'!G13)</f>
        <v>JANGAL KANWAR</v>
      </c>
      <c r="H11" s="219" t="str">
        <f>IF('Statement of Marks'!H13="","",'Statement of Marks'!H13)</f>
        <v>GEN</v>
      </c>
      <c r="I11" s="219" t="str">
        <f>IF('Statement of Marks'!I13="","",'Statement of Marks'!I13)</f>
        <v>F</v>
      </c>
      <c r="J11" s="220" t="str">
        <f>IF('Statement of Marks'!FD13="","",'Statement of Marks'!FD13)</f>
        <v>Promoted to Class 12th</v>
      </c>
      <c r="K11" s="482">
        <f>IF('Statement of Marks'!FE13="","",'Statement of Marks'!FE13)</f>
        <v>203</v>
      </c>
      <c r="L11" s="221">
        <f>IF('Statement of Marks'!FF13="","",'Statement of Marks'!FF13)</f>
        <v>40.6</v>
      </c>
      <c r="M11" s="222" t="str">
        <f>IF('Statement of Marks'!FG13="","",'Statement of Marks'!FG13)</f>
        <v>III</v>
      </c>
      <c r="N11" s="223">
        <f>IF('Statement of Marks'!FH13="","",'Statement of Marks'!FH13)</f>
        <v>13.999999999999996</v>
      </c>
      <c r="O11" s="224" t="str">
        <f>IF('Statement of Marks'!FB13="","",'Statement of Marks'!FB13)</f>
        <v xml:space="preserve">      </v>
      </c>
      <c r="P11" s="225" t="str">
        <f>IF('Statement of Marks'!FI13="","",'Statement of Marks'!FI13)</f>
        <v/>
      </c>
      <c r="BJ11" s="226" t="str">
        <f>'Statement of Marks'!E13</f>
        <v>MEENA KANWAR</v>
      </c>
      <c r="BK11" s="227" t="str">
        <f t="shared" si="0"/>
        <v/>
      </c>
      <c r="BL11" s="227" t="str">
        <f t="shared" si="1"/>
        <v/>
      </c>
      <c r="BM11" s="227" t="str">
        <f t="shared" si="2"/>
        <v/>
      </c>
      <c r="BN11" s="227" t="str">
        <f t="shared" si="3"/>
        <v/>
      </c>
      <c r="BO11" s="227" t="str">
        <f t="shared" si="4"/>
        <v/>
      </c>
      <c r="BP11" s="227" t="str">
        <f t="shared" si="5"/>
        <v/>
      </c>
      <c r="BQ11" s="227" t="str">
        <f t="shared" si="6"/>
        <v/>
      </c>
      <c r="BR11" s="227" t="str">
        <f t="shared" si="7"/>
        <v>III</v>
      </c>
      <c r="BS11" s="227" t="str">
        <f t="shared" si="8"/>
        <v/>
      </c>
      <c r="BT11" s="227" t="str">
        <f t="shared" si="9"/>
        <v/>
      </c>
      <c r="BU11" s="227" t="str">
        <f t="shared" si="10"/>
        <v/>
      </c>
      <c r="BV11" s="227" t="str">
        <f t="shared" si="11"/>
        <v/>
      </c>
      <c r="BW11" s="228"/>
    </row>
    <row r="12" spans="1:75">
      <c r="A12" s="214">
        <f>'Statement of Marks'!A14</f>
        <v>9</v>
      </c>
      <c r="B12" s="215">
        <f>IF('Statement of Marks'!B14="","",'Statement of Marks'!B14)</f>
        <v>1109</v>
      </c>
      <c r="C12" s="216">
        <f>IF('Statement of Marks'!C14="","",'Statement of Marks'!C14)</f>
        <v>429</v>
      </c>
      <c r="D12" s="217" t="str">
        <f>IF('Statement of Marks'!D14="","",'Statement of Marks'!D14)</f>
        <v>04-09-2003</v>
      </c>
      <c r="E12" s="218" t="str">
        <f>IF('Statement of Marks'!E14="","",'Statement of Marks'!E14)</f>
        <v>NARESH KUMAR</v>
      </c>
      <c r="F12" s="218" t="str">
        <f>IF('Statement of Marks'!F14="","",'Statement of Marks'!F14)</f>
        <v xml:space="preserve">DHALA RAM </v>
      </c>
      <c r="G12" s="218" t="str">
        <f>IF('Statement of Marks'!G14="","",'Statement of Marks'!G14)</f>
        <v xml:space="preserve">SARSVATI </v>
      </c>
      <c r="H12" s="219" t="str">
        <f>IF('Statement of Marks'!H14="","",'Statement of Marks'!H14)</f>
        <v>SC</v>
      </c>
      <c r="I12" s="219" t="str">
        <f>IF('Statement of Marks'!I14="","",'Statement of Marks'!I14)</f>
        <v>M</v>
      </c>
      <c r="J12" s="220" t="str">
        <f>IF('Statement of Marks'!FD14="","",'Statement of Marks'!FD14)</f>
        <v>Promoted to Class 12th</v>
      </c>
      <c r="K12" s="482">
        <f>IF('Statement of Marks'!FE14="","",'Statement of Marks'!FE14)</f>
        <v>275</v>
      </c>
      <c r="L12" s="221">
        <f>IF('Statement of Marks'!FF14="","",'Statement of Marks'!FF14)</f>
        <v>55</v>
      </c>
      <c r="M12" s="222" t="str">
        <f>IF('Statement of Marks'!FG14="","",'Statement of Marks'!FG14)</f>
        <v>II</v>
      </c>
      <c r="N12" s="223">
        <f>IF('Statement of Marks'!FH14="","",'Statement of Marks'!FH14)</f>
        <v>10.999999999999996</v>
      </c>
      <c r="O12" s="224" t="str">
        <f>IF('Statement of Marks'!FB14="","",'Statement of Marks'!FB14)</f>
        <v xml:space="preserve">      </v>
      </c>
      <c r="P12" s="225" t="str">
        <f>IF('Statement of Marks'!FI14="","",'Statement of Marks'!FI14)</f>
        <v/>
      </c>
      <c r="BJ12" s="226" t="str">
        <f>'Statement of Marks'!E14</f>
        <v>NARESH KUMAR</v>
      </c>
      <c r="BK12" s="227" t="str">
        <f t="shared" si="0"/>
        <v>II</v>
      </c>
      <c r="BL12" s="227" t="str">
        <f t="shared" si="1"/>
        <v/>
      </c>
      <c r="BM12" s="227" t="str">
        <f t="shared" si="2"/>
        <v/>
      </c>
      <c r="BN12" s="227" t="str">
        <f t="shared" si="3"/>
        <v/>
      </c>
      <c r="BO12" s="227" t="str">
        <f t="shared" si="4"/>
        <v/>
      </c>
      <c r="BP12" s="227" t="str">
        <f t="shared" si="5"/>
        <v/>
      </c>
      <c r="BQ12" s="227" t="str">
        <f t="shared" si="6"/>
        <v/>
      </c>
      <c r="BR12" s="227" t="str">
        <f t="shared" si="7"/>
        <v/>
      </c>
      <c r="BS12" s="227" t="str">
        <f t="shared" si="8"/>
        <v/>
      </c>
      <c r="BT12" s="227" t="str">
        <f t="shared" si="9"/>
        <v/>
      </c>
      <c r="BU12" s="227" t="str">
        <f t="shared" si="10"/>
        <v/>
      </c>
      <c r="BV12" s="227" t="str">
        <f t="shared" si="11"/>
        <v/>
      </c>
      <c r="BW12" s="228"/>
    </row>
    <row r="13" spans="1:75">
      <c r="A13" s="214">
        <f>'Statement of Marks'!A15</f>
        <v>10</v>
      </c>
      <c r="B13" s="215">
        <f>IF('Statement of Marks'!B15="","",'Statement of Marks'!B15)</f>
        <v>1110</v>
      </c>
      <c r="C13" s="216">
        <f>IF('Statement of Marks'!C15="","",'Statement of Marks'!C15)</f>
        <v>428</v>
      </c>
      <c r="D13" s="217" t="str">
        <f>IF('Statement of Marks'!D15="","",'Statement of Marks'!D15)</f>
        <v>12-05-2003</v>
      </c>
      <c r="E13" s="218" t="str">
        <f>IF('Statement of Marks'!E15="","",'Statement of Marks'!E15)</f>
        <v>PANKAJ KUMAR</v>
      </c>
      <c r="F13" s="218" t="str">
        <f>IF('Statement of Marks'!F15="","",'Statement of Marks'!F15)</f>
        <v>KUKA RAM</v>
      </c>
      <c r="G13" s="218" t="str">
        <f>IF('Statement of Marks'!G15="","",'Statement of Marks'!G15)</f>
        <v>FULI DEVI</v>
      </c>
      <c r="H13" s="219" t="str">
        <f>IF('Statement of Marks'!H15="","",'Statement of Marks'!H15)</f>
        <v>SC</v>
      </c>
      <c r="I13" s="219" t="str">
        <f>IF('Statement of Marks'!I15="","",'Statement of Marks'!I15)</f>
        <v>M</v>
      </c>
      <c r="J13" s="220" t="str">
        <f>IF('Statement of Marks'!FD15="","",'Statement of Marks'!FD15)</f>
        <v>Promoted to Class 12th</v>
      </c>
      <c r="K13" s="482">
        <f>IF('Statement of Marks'!FE15="","",'Statement of Marks'!FE15)</f>
        <v>324</v>
      </c>
      <c r="L13" s="221">
        <f>IF('Statement of Marks'!FF15="","",'Statement of Marks'!FF15)</f>
        <v>64.8</v>
      </c>
      <c r="M13" s="222" t="str">
        <f>IF('Statement of Marks'!FG15="","",'Statement of Marks'!FG15)</f>
        <v>I</v>
      </c>
      <c r="N13" s="223">
        <f>IF('Statement of Marks'!FH15="","",'Statement of Marks'!FH15)</f>
        <v>7.9999999999999964</v>
      </c>
      <c r="O13" s="224" t="str">
        <f>IF('Statement of Marks'!FB15="","",'Statement of Marks'!FB15)</f>
        <v xml:space="preserve">      </v>
      </c>
      <c r="P13" s="225" t="str">
        <f>IF('Statement of Marks'!FI15="","",'Statement of Marks'!FI15)</f>
        <v/>
      </c>
      <c r="BJ13" s="226" t="str">
        <f>'Statement of Marks'!E15</f>
        <v>PANKAJ KUMAR</v>
      </c>
      <c r="BK13" s="227" t="str">
        <f t="shared" si="0"/>
        <v>I</v>
      </c>
      <c r="BL13" s="227" t="str">
        <f t="shared" si="1"/>
        <v/>
      </c>
      <c r="BM13" s="227" t="str">
        <f t="shared" si="2"/>
        <v/>
      </c>
      <c r="BN13" s="227" t="str">
        <f t="shared" si="3"/>
        <v/>
      </c>
      <c r="BO13" s="227" t="str">
        <f t="shared" si="4"/>
        <v/>
      </c>
      <c r="BP13" s="227" t="str">
        <f t="shared" si="5"/>
        <v/>
      </c>
      <c r="BQ13" s="227" t="str">
        <f t="shared" si="6"/>
        <v/>
      </c>
      <c r="BR13" s="227" t="str">
        <f t="shared" si="7"/>
        <v/>
      </c>
      <c r="BS13" s="227" t="str">
        <f t="shared" si="8"/>
        <v/>
      </c>
      <c r="BT13" s="227" t="str">
        <f t="shared" si="9"/>
        <v/>
      </c>
      <c r="BU13" s="227" t="str">
        <f t="shared" si="10"/>
        <v/>
      </c>
      <c r="BV13" s="227" t="str">
        <f t="shared" si="11"/>
        <v/>
      </c>
      <c r="BW13" s="228"/>
    </row>
    <row r="14" spans="1:75">
      <c r="A14" s="214">
        <f>'Statement of Marks'!A16</f>
        <v>11</v>
      </c>
      <c r="B14" s="215">
        <f>IF('Statement of Marks'!B16="","",'Statement of Marks'!B16)</f>
        <v>1111</v>
      </c>
      <c r="C14" s="216">
        <f>IF('Statement of Marks'!C16="","",'Statement of Marks'!C16)</f>
        <v>117</v>
      </c>
      <c r="D14" s="217" t="str">
        <f>IF('Statement of Marks'!D16="","",'Statement of Marks'!D16)</f>
        <v>07-04-2004</v>
      </c>
      <c r="E14" s="218" t="str">
        <f>IF('Statement of Marks'!E16="","",'Statement of Marks'!E16)</f>
        <v>PAPIYA DEVI DEVASI</v>
      </c>
      <c r="F14" s="218" t="str">
        <f>IF('Statement of Marks'!F16="","",'Statement of Marks'!F16)</f>
        <v>FUA RAM</v>
      </c>
      <c r="G14" s="218" t="str">
        <f>IF('Statement of Marks'!G16="","",'Statement of Marks'!G16)</f>
        <v>DAGRI DEVI</v>
      </c>
      <c r="H14" s="219" t="str">
        <f>IF('Statement of Marks'!H16="","",'Statement of Marks'!H16)</f>
        <v>SBC</v>
      </c>
      <c r="I14" s="219" t="str">
        <f>IF('Statement of Marks'!I16="","",'Statement of Marks'!I16)</f>
        <v>F</v>
      </c>
      <c r="J14" s="220" t="str">
        <f>IF('Statement of Marks'!FD16="","",'Statement of Marks'!FD16)</f>
        <v>Promoted to Class 12th</v>
      </c>
      <c r="K14" s="482">
        <f>IF('Statement of Marks'!FE16="","",'Statement of Marks'!FE16)</f>
        <v>249</v>
      </c>
      <c r="L14" s="221">
        <f>IF('Statement of Marks'!FF16="","",'Statement of Marks'!FF16)</f>
        <v>49.8</v>
      </c>
      <c r="M14" s="222" t="str">
        <f>IF('Statement of Marks'!FG16="","",'Statement of Marks'!FG16)</f>
        <v>II</v>
      </c>
      <c r="N14" s="223">
        <f>IF('Statement of Marks'!FH16="","",'Statement of Marks'!FH16)</f>
        <v>12.999999999999996</v>
      </c>
      <c r="O14" s="224" t="str">
        <f>IF('Statement of Marks'!FB16="","",'Statement of Marks'!FB16)</f>
        <v xml:space="preserve">      </v>
      </c>
      <c r="P14" s="225" t="str">
        <f>IF('Statement of Marks'!FI16="","",'Statement of Marks'!FI16)</f>
        <v/>
      </c>
      <c r="BJ14" s="226" t="str">
        <f>'Statement of Marks'!E16</f>
        <v>PAPIYA DEVI DEVASI</v>
      </c>
      <c r="BK14" s="227" t="str">
        <f t="shared" si="0"/>
        <v/>
      </c>
      <c r="BL14" s="227" t="str">
        <f t="shared" si="1"/>
        <v/>
      </c>
      <c r="BM14" s="227" t="str">
        <f t="shared" si="2"/>
        <v/>
      </c>
      <c r="BN14" s="227" t="str">
        <f t="shared" si="3"/>
        <v/>
      </c>
      <c r="BO14" s="227" t="str">
        <f t="shared" si="4"/>
        <v/>
      </c>
      <c r="BP14" s="227" t="str">
        <f t="shared" si="5"/>
        <v/>
      </c>
      <c r="BQ14" s="227" t="str">
        <f t="shared" si="6"/>
        <v/>
      </c>
      <c r="BR14" s="227" t="str">
        <f t="shared" si="7"/>
        <v/>
      </c>
      <c r="BS14" s="227" t="str">
        <f t="shared" si="8"/>
        <v/>
      </c>
      <c r="BT14" s="227" t="str">
        <f t="shared" si="9"/>
        <v/>
      </c>
      <c r="BU14" s="227" t="str">
        <f t="shared" si="10"/>
        <v/>
      </c>
      <c r="BV14" s="227" t="str">
        <f t="shared" si="11"/>
        <v>II</v>
      </c>
      <c r="BW14" s="228"/>
    </row>
    <row r="15" spans="1:75">
      <c r="A15" s="214">
        <f>'Statement of Marks'!A17</f>
        <v>12</v>
      </c>
      <c r="B15" s="215">
        <f>IF('Statement of Marks'!B17="","",'Statement of Marks'!B17)</f>
        <v>1112</v>
      </c>
      <c r="C15" s="216">
        <f>IF('Statement of Marks'!C17="","",'Statement of Marks'!C17)</f>
        <v>463</v>
      </c>
      <c r="D15" s="217" t="str">
        <f>IF('Statement of Marks'!D17="","",'Statement of Marks'!D17)</f>
        <v>05-04-2004</v>
      </c>
      <c r="E15" s="218" t="str">
        <f>IF('Statement of Marks'!E17="","",'Statement of Marks'!E17)</f>
        <v>PRAVIN KUMAR</v>
      </c>
      <c r="F15" s="218" t="str">
        <f>IF('Statement of Marks'!F17="","",'Statement of Marks'!F17)</f>
        <v>RUPA RAM</v>
      </c>
      <c r="G15" s="218" t="str">
        <f>IF('Statement of Marks'!G17="","",'Statement of Marks'!G17)</f>
        <v>PYARI DEVI</v>
      </c>
      <c r="H15" s="219" t="str">
        <f>IF('Statement of Marks'!H17="","",'Statement of Marks'!H17)</f>
        <v>SC</v>
      </c>
      <c r="I15" s="219" t="str">
        <f>IF('Statement of Marks'!I17="","",'Statement of Marks'!I17)</f>
        <v>M</v>
      </c>
      <c r="J15" s="220" t="str">
        <f>IF('Statement of Marks'!FD17="","",'Statement of Marks'!FD17)</f>
        <v>Promoted to Class 12th</v>
      </c>
      <c r="K15" s="482">
        <f>IF('Statement of Marks'!FE17="","",'Statement of Marks'!FE17)</f>
        <v>329</v>
      </c>
      <c r="L15" s="221">
        <f>IF('Statement of Marks'!FF17="","",'Statement of Marks'!FF17)</f>
        <v>65.8</v>
      </c>
      <c r="M15" s="222" t="str">
        <f>IF('Statement of Marks'!FG17="","",'Statement of Marks'!FG17)</f>
        <v>I</v>
      </c>
      <c r="N15" s="223">
        <f>IF('Statement of Marks'!FH17="","",'Statement of Marks'!FH17)</f>
        <v>6.9999999999999964</v>
      </c>
      <c r="O15" s="224" t="str">
        <f>IF('Statement of Marks'!FB17="","",'Statement of Marks'!FB17)</f>
        <v xml:space="preserve">      </v>
      </c>
      <c r="P15" s="225" t="str">
        <f>IF('Statement of Marks'!FI17="","",'Statement of Marks'!FI17)</f>
        <v/>
      </c>
      <c r="BJ15" s="226" t="str">
        <f>'Statement of Marks'!E17</f>
        <v>PRAVIN KUMAR</v>
      </c>
      <c r="BK15" s="227" t="str">
        <f t="shared" si="0"/>
        <v>I</v>
      </c>
      <c r="BL15" s="227" t="str">
        <f t="shared" si="1"/>
        <v/>
      </c>
      <c r="BM15" s="227" t="str">
        <f t="shared" si="2"/>
        <v/>
      </c>
      <c r="BN15" s="227" t="str">
        <f t="shared" si="3"/>
        <v/>
      </c>
      <c r="BO15" s="227" t="str">
        <f t="shared" si="4"/>
        <v/>
      </c>
      <c r="BP15" s="227" t="str">
        <f t="shared" si="5"/>
        <v/>
      </c>
      <c r="BQ15" s="227" t="str">
        <f t="shared" si="6"/>
        <v/>
      </c>
      <c r="BR15" s="227" t="str">
        <f t="shared" si="7"/>
        <v/>
      </c>
      <c r="BS15" s="227" t="str">
        <f t="shared" si="8"/>
        <v/>
      </c>
      <c r="BT15" s="227" t="str">
        <f t="shared" si="9"/>
        <v/>
      </c>
      <c r="BU15" s="227" t="str">
        <f t="shared" si="10"/>
        <v/>
      </c>
      <c r="BV15" s="227" t="str">
        <f t="shared" si="11"/>
        <v/>
      </c>
      <c r="BW15" s="228"/>
    </row>
    <row r="16" spans="1:75">
      <c r="A16" s="214">
        <f>'Statement of Marks'!A18</f>
        <v>13</v>
      </c>
      <c r="B16" s="215">
        <f>IF('Statement of Marks'!B18="","",'Statement of Marks'!B18)</f>
        <v>1113</v>
      </c>
      <c r="C16" s="216">
        <f>IF('Statement of Marks'!C18="","",'Statement of Marks'!C18)</f>
        <v>307</v>
      </c>
      <c r="D16" s="217" t="str">
        <f>IF('Statement of Marks'!D18="","",'Statement of Marks'!D18)</f>
        <v>04-05-2002</v>
      </c>
      <c r="E16" s="218" t="str">
        <f>IF('Statement of Marks'!E18="","",'Statement of Marks'!E18)</f>
        <v>RINKU ANKIYA</v>
      </c>
      <c r="F16" s="218" t="str">
        <f>IF('Statement of Marks'!F18="","",'Statement of Marks'!F18)</f>
        <v>PRAVEEN KUMAR</v>
      </c>
      <c r="G16" s="218" t="str">
        <f>IF('Statement of Marks'!G18="","",'Statement of Marks'!G18)</f>
        <v>MANJU DEVI</v>
      </c>
      <c r="H16" s="219" t="str">
        <f>IF('Statement of Marks'!H18="","",'Statement of Marks'!H18)</f>
        <v>SC</v>
      </c>
      <c r="I16" s="219" t="str">
        <f>IF('Statement of Marks'!I18="","",'Statement of Marks'!I18)</f>
        <v>F</v>
      </c>
      <c r="J16" s="220" t="str">
        <f>IF('Statement of Marks'!FD18="","",'Statement of Marks'!FD18)</f>
        <v>Promoted to Class 12th</v>
      </c>
      <c r="K16" s="482">
        <f>IF('Statement of Marks'!FE18="","",'Statement of Marks'!FE18)</f>
        <v>315</v>
      </c>
      <c r="L16" s="221">
        <f>IF('Statement of Marks'!FF18="","",'Statement of Marks'!FF18)</f>
        <v>63</v>
      </c>
      <c r="M16" s="222" t="str">
        <f>IF('Statement of Marks'!FG18="","",'Statement of Marks'!FG18)</f>
        <v>I</v>
      </c>
      <c r="N16" s="223">
        <f>IF('Statement of Marks'!FH18="","",'Statement of Marks'!FH18)</f>
        <v>8.9999999999999964</v>
      </c>
      <c r="O16" s="224" t="str">
        <f>IF('Statement of Marks'!FB18="","",'Statement of Marks'!FB18)</f>
        <v xml:space="preserve">      </v>
      </c>
      <c r="P16" s="225" t="str">
        <f>IF('Statement of Marks'!FI18="","",'Statement of Marks'!FI18)</f>
        <v/>
      </c>
      <c r="BJ16" s="226" t="str">
        <f>'Statement of Marks'!E18</f>
        <v>RINKU ANKIYA</v>
      </c>
      <c r="BK16" s="227" t="str">
        <f t="shared" si="0"/>
        <v/>
      </c>
      <c r="BL16" s="227" t="str">
        <f t="shared" si="1"/>
        <v>I</v>
      </c>
      <c r="BM16" s="227" t="str">
        <f t="shared" si="2"/>
        <v/>
      </c>
      <c r="BN16" s="227" t="str">
        <f t="shared" si="3"/>
        <v/>
      </c>
      <c r="BO16" s="227" t="str">
        <f t="shared" si="4"/>
        <v/>
      </c>
      <c r="BP16" s="227" t="str">
        <f t="shared" si="5"/>
        <v/>
      </c>
      <c r="BQ16" s="227" t="str">
        <f t="shared" si="6"/>
        <v/>
      </c>
      <c r="BR16" s="227" t="str">
        <f t="shared" si="7"/>
        <v/>
      </c>
      <c r="BS16" s="227" t="str">
        <f t="shared" si="8"/>
        <v/>
      </c>
      <c r="BT16" s="227" t="str">
        <f t="shared" si="9"/>
        <v/>
      </c>
      <c r="BU16" s="227" t="str">
        <f t="shared" si="10"/>
        <v/>
      </c>
      <c r="BV16" s="227" t="str">
        <f t="shared" si="11"/>
        <v/>
      </c>
      <c r="BW16" s="228"/>
    </row>
    <row r="17" spans="1:75">
      <c r="A17" s="214">
        <f>'Statement of Marks'!A19</f>
        <v>14</v>
      </c>
      <c r="B17" s="215">
        <f>IF('Statement of Marks'!B19="","",'Statement of Marks'!B19)</f>
        <v>1114</v>
      </c>
      <c r="C17" s="216">
        <f>IF('Statement of Marks'!C19="","",'Statement of Marks'!C19)</f>
        <v>348</v>
      </c>
      <c r="D17" s="217" t="str">
        <f>IF('Statement of Marks'!D19="","",'Statement of Marks'!D19)</f>
        <v>18-01-2004</v>
      </c>
      <c r="E17" s="218" t="str">
        <f>IF('Statement of Marks'!E19="","",'Statement of Marks'!E19)</f>
        <v>SUMAN KANWAR</v>
      </c>
      <c r="F17" s="218" t="str">
        <f>IF('Statement of Marks'!F19="","",'Statement of Marks'!F19)</f>
        <v>DEVI SINGH</v>
      </c>
      <c r="G17" s="218" t="str">
        <f>IF('Statement of Marks'!G19="","",'Statement of Marks'!G19)</f>
        <v>ANOP KANWAR</v>
      </c>
      <c r="H17" s="219" t="str">
        <f>IF('Statement of Marks'!H19="","",'Statement of Marks'!H19)</f>
        <v>GEN</v>
      </c>
      <c r="I17" s="219" t="str">
        <f>IF('Statement of Marks'!I19="","",'Statement of Marks'!I19)</f>
        <v>F</v>
      </c>
      <c r="J17" s="220" t="str">
        <f>IF('Statement of Marks'!FD19="","",'Statement of Marks'!FD19)</f>
        <v>Promoted to Class 12th</v>
      </c>
      <c r="K17" s="482">
        <f>IF('Statement of Marks'!FE19="","",'Statement of Marks'!FE19)</f>
        <v>271</v>
      </c>
      <c r="L17" s="221">
        <f>IF('Statement of Marks'!FF19="","",'Statement of Marks'!FF19)</f>
        <v>54.2</v>
      </c>
      <c r="M17" s="222" t="str">
        <f>IF('Statement of Marks'!FG19="","",'Statement of Marks'!FG19)</f>
        <v>II</v>
      </c>
      <c r="N17" s="223">
        <f>IF('Statement of Marks'!FH19="","",'Statement of Marks'!FH19)</f>
        <v>11.999999999999996</v>
      </c>
      <c r="O17" s="224" t="str">
        <f>IF('Statement of Marks'!FB19="","",'Statement of Marks'!FB19)</f>
        <v xml:space="preserve">      </v>
      </c>
      <c r="P17" s="225" t="str">
        <f>IF('Statement of Marks'!FI19="","",'Statement of Marks'!FI19)</f>
        <v/>
      </c>
      <c r="BJ17" s="226" t="str">
        <f>'Statement of Marks'!E19</f>
        <v>SUMAN KANWAR</v>
      </c>
      <c r="BK17" s="227" t="str">
        <f t="shared" si="0"/>
        <v/>
      </c>
      <c r="BL17" s="227" t="str">
        <f t="shared" si="1"/>
        <v/>
      </c>
      <c r="BM17" s="227" t="str">
        <f t="shared" si="2"/>
        <v/>
      </c>
      <c r="BN17" s="227" t="str">
        <f t="shared" si="3"/>
        <v/>
      </c>
      <c r="BO17" s="227" t="str">
        <f t="shared" si="4"/>
        <v/>
      </c>
      <c r="BP17" s="227" t="str">
        <f t="shared" si="5"/>
        <v/>
      </c>
      <c r="BQ17" s="227" t="str">
        <f t="shared" si="6"/>
        <v/>
      </c>
      <c r="BR17" s="227" t="str">
        <f t="shared" si="7"/>
        <v>II</v>
      </c>
      <c r="BS17" s="227" t="str">
        <f t="shared" si="8"/>
        <v/>
      </c>
      <c r="BT17" s="227" t="str">
        <f t="shared" si="9"/>
        <v/>
      </c>
      <c r="BU17" s="227" t="str">
        <f t="shared" si="10"/>
        <v/>
      </c>
      <c r="BV17" s="227" t="str">
        <f t="shared" si="11"/>
        <v/>
      </c>
      <c r="BW17" s="228"/>
    </row>
    <row r="18" spans="1:75">
      <c r="A18" s="214">
        <f>'Statement of Marks'!A20</f>
        <v>15</v>
      </c>
      <c r="B18" s="215">
        <f>IF('Statement of Marks'!B20="","",'Statement of Marks'!B20)</f>
        <v>1115</v>
      </c>
      <c r="C18" s="216">
        <f>IF('Statement of Marks'!C20="","",'Statement of Marks'!C20)</f>
        <v>466</v>
      </c>
      <c r="D18" s="217" t="str">
        <f>IF('Statement of Marks'!D20="","",'Statement of Marks'!D20)</f>
        <v>10-07-2004</v>
      </c>
      <c r="E18" s="218" t="str">
        <f>IF('Statement of Marks'!E20="","",'Statement of Marks'!E20)</f>
        <v>YUVRAJ SINGH</v>
      </c>
      <c r="F18" s="218" t="str">
        <f>IF('Statement of Marks'!F20="","",'Statement of Marks'!F20)</f>
        <v>GANPAT SINGH</v>
      </c>
      <c r="G18" s="218" t="str">
        <f>IF('Statement of Marks'!G20="","",'Statement of Marks'!G20)</f>
        <v>MUNNA KANWAR</v>
      </c>
      <c r="H18" s="219" t="str">
        <f>IF('Statement of Marks'!H20="","",'Statement of Marks'!H20)</f>
        <v>GEN</v>
      </c>
      <c r="I18" s="219" t="str">
        <f>IF('Statement of Marks'!I20="","",'Statement of Marks'!I20)</f>
        <v>M</v>
      </c>
      <c r="J18" s="220" t="str">
        <f>IF('Statement of Marks'!FD20="","",'Statement of Marks'!FD20)</f>
        <v>Promoted to Class 12th</v>
      </c>
      <c r="K18" s="482">
        <f>IF('Statement of Marks'!FE20="","",'Statement of Marks'!FE20)</f>
        <v>415</v>
      </c>
      <c r="L18" s="221">
        <f>IF('Statement of Marks'!FF20="","",'Statement of Marks'!FF20)</f>
        <v>83</v>
      </c>
      <c r="M18" s="222" t="str">
        <f>IF('Statement of Marks'!FG20="","",'Statement of Marks'!FG20)</f>
        <v>I</v>
      </c>
      <c r="N18" s="223">
        <f>IF('Statement of Marks'!FH20="","",'Statement of Marks'!FH20)</f>
        <v>2.9999999999999964</v>
      </c>
      <c r="O18" s="224" t="str">
        <f>IF('Statement of Marks'!FB20="","",'Statement of Marks'!FB20)</f>
        <v xml:space="preserve">      </v>
      </c>
      <c r="P18" s="225" t="str">
        <f>IF('Statement of Marks'!FI20="","",'Statement of Marks'!FI20)</f>
        <v/>
      </c>
      <c r="BJ18" s="226" t="str">
        <f>'Statement of Marks'!E20</f>
        <v>YUVRAJ SINGH</v>
      </c>
      <c r="BK18" s="227" t="str">
        <f t="shared" si="0"/>
        <v/>
      </c>
      <c r="BL18" s="227" t="str">
        <f t="shared" si="1"/>
        <v/>
      </c>
      <c r="BM18" s="227" t="str">
        <f t="shared" si="2"/>
        <v/>
      </c>
      <c r="BN18" s="227" t="str">
        <f t="shared" si="3"/>
        <v/>
      </c>
      <c r="BO18" s="227" t="str">
        <f t="shared" si="4"/>
        <v/>
      </c>
      <c r="BP18" s="227" t="str">
        <f t="shared" si="5"/>
        <v/>
      </c>
      <c r="BQ18" s="227" t="str">
        <f t="shared" si="6"/>
        <v>I</v>
      </c>
      <c r="BR18" s="227" t="str">
        <f t="shared" si="7"/>
        <v/>
      </c>
      <c r="BS18" s="227" t="str">
        <f t="shared" si="8"/>
        <v/>
      </c>
      <c r="BT18" s="227" t="str">
        <f t="shared" si="9"/>
        <v/>
      </c>
      <c r="BU18" s="227" t="str">
        <f t="shared" si="10"/>
        <v/>
      </c>
      <c r="BV18" s="227" t="str">
        <f t="shared" si="11"/>
        <v/>
      </c>
      <c r="BW18" s="228"/>
    </row>
    <row r="19" spans="1:75">
      <c r="A19" s="214">
        <f>'Statement of Marks'!A21</f>
        <v>16</v>
      </c>
      <c r="B19" s="215" t="str">
        <f>IF('Statement of Marks'!B21="","",'Statement of Marks'!B21)</f>
        <v/>
      </c>
      <c r="C19" s="216" t="str">
        <f>IF('Statement of Marks'!C21="","",'Statement of Marks'!C21)</f>
        <v/>
      </c>
      <c r="D19" s="217" t="str">
        <f>IF('Statement of Marks'!D21="","",'Statement of Marks'!D21)</f>
        <v/>
      </c>
      <c r="E19" s="218" t="str">
        <f>IF('Statement of Marks'!E21="","",'Statement of Marks'!E21)</f>
        <v/>
      </c>
      <c r="F19" s="218" t="str">
        <f>IF('Statement of Marks'!F21="","",'Statement of Marks'!F21)</f>
        <v/>
      </c>
      <c r="G19" s="218" t="str">
        <f>IF('Statement of Marks'!G21="","",'Statement of Marks'!G21)</f>
        <v/>
      </c>
      <c r="H19" s="219" t="str">
        <f>IF('Statement of Marks'!H21="","",'Statement of Marks'!H21)</f>
        <v/>
      </c>
      <c r="I19" s="219" t="str">
        <f>IF('Statement of Marks'!I21="","",'Statement of Marks'!I21)</f>
        <v/>
      </c>
      <c r="J19" s="220" t="str">
        <f>IF('Statement of Marks'!FD21="","",'Statement of Marks'!FD21)</f>
        <v xml:space="preserve"> </v>
      </c>
      <c r="K19" s="482" t="str">
        <f>IF('Statement of Marks'!FE21="","",'Statement of Marks'!FE21)</f>
        <v/>
      </c>
      <c r="L19" s="221" t="str">
        <f>IF('Statement of Marks'!FF21="","",'Statement of Marks'!FF21)</f>
        <v/>
      </c>
      <c r="M19" s="222" t="str">
        <f>IF('Statement of Marks'!FG21="","",'Statement of Marks'!FG21)</f>
        <v/>
      </c>
      <c r="N19" s="223" t="str">
        <f>IF('Statement of Marks'!FH21="","",'Statement of Marks'!FH21)</f>
        <v/>
      </c>
      <c r="O19" s="224" t="str">
        <f>IF('Statement of Marks'!FB21="","",'Statement of Marks'!FB21)</f>
        <v xml:space="preserve">      </v>
      </c>
      <c r="P19" s="225" t="str">
        <f>IF('Statement of Marks'!FI21="","",'Statement of Marks'!FI21)</f>
        <v/>
      </c>
      <c r="BJ19" s="226" t="str">
        <f>'Statement of Marks'!E21</f>
        <v/>
      </c>
      <c r="BK19" s="227" t="str">
        <f t="shared" si="0"/>
        <v/>
      </c>
      <c r="BL19" s="227" t="str">
        <f t="shared" si="1"/>
        <v/>
      </c>
      <c r="BM19" s="227" t="str">
        <f t="shared" si="2"/>
        <v/>
      </c>
      <c r="BN19" s="227" t="str">
        <f t="shared" si="3"/>
        <v/>
      </c>
      <c r="BO19" s="227" t="str">
        <f t="shared" si="4"/>
        <v/>
      </c>
      <c r="BP19" s="227" t="str">
        <f t="shared" si="5"/>
        <v/>
      </c>
      <c r="BQ19" s="227" t="str">
        <f t="shared" si="6"/>
        <v/>
      </c>
      <c r="BR19" s="227" t="str">
        <f t="shared" si="7"/>
        <v/>
      </c>
      <c r="BS19" s="227" t="str">
        <f t="shared" si="8"/>
        <v/>
      </c>
      <c r="BT19" s="227" t="str">
        <f t="shared" si="9"/>
        <v/>
      </c>
      <c r="BU19" s="227" t="str">
        <f t="shared" si="10"/>
        <v/>
      </c>
      <c r="BV19" s="227" t="str">
        <f t="shared" si="11"/>
        <v/>
      </c>
      <c r="BW19" s="228"/>
    </row>
    <row r="20" spans="1:75">
      <c r="A20" s="214">
        <f>'Statement of Marks'!A22</f>
        <v>17</v>
      </c>
      <c r="B20" s="215" t="str">
        <f>IF('Statement of Marks'!B22="","",'Statement of Marks'!B22)</f>
        <v/>
      </c>
      <c r="C20" s="216" t="str">
        <f>IF('Statement of Marks'!C22="","",'Statement of Marks'!C22)</f>
        <v/>
      </c>
      <c r="D20" s="217" t="str">
        <f>IF('Statement of Marks'!D22="","",'Statement of Marks'!D22)</f>
        <v/>
      </c>
      <c r="E20" s="218" t="str">
        <f>IF('Statement of Marks'!E22="","",'Statement of Marks'!E22)</f>
        <v/>
      </c>
      <c r="F20" s="218" t="str">
        <f>IF('Statement of Marks'!F22="","",'Statement of Marks'!F22)</f>
        <v/>
      </c>
      <c r="G20" s="218" t="str">
        <f>IF('Statement of Marks'!G22="","",'Statement of Marks'!G22)</f>
        <v/>
      </c>
      <c r="H20" s="219" t="str">
        <f>IF('Statement of Marks'!H22="","",'Statement of Marks'!H22)</f>
        <v/>
      </c>
      <c r="I20" s="219" t="str">
        <f>IF('Statement of Marks'!I22="","",'Statement of Marks'!I22)</f>
        <v/>
      </c>
      <c r="J20" s="220" t="str">
        <f>IF('Statement of Marks'!FD22="","",'Statement of Marks'!FD22)</f>
        <v xml:space="preserve"> </v>
      </c>
      <c r="K20" s="482" t="str">
        <f>IF('Statement of Marks'!FE22="","",'Statement of Marks'!FE22)</f>
        <v/>
      </c>
      <c r="L20" s="221" t="str">
        <f>IF('Statement of Marks'!FF22="","",'Statement of Marks'!FF22)</f>
        <v/>
      </c>
      <c r="M20" s="222" t="str">
        <f>IF('Statement of Marks'!FG22="","",'Statement of Marks'!FG22)</f>
        <v/>
      </c>
      <c r="N20" s="223" t="str">
        <f>IF('Statement of Marks'!FH22="","",'Statement of Marks'!FH22)</f>
        <v/>
      </c>
      <c r="O20" s="224" t="str">
        <f>IF('Statement of Marks'!FB22="","",'Statement of Marks'!FB22)</f>
        <v xml:space="preserve">      </v>
      </c>
      <c r="P20" s="225" t="str">
        <f>IF('Statement of Marks'!FI22="","",'Statement of Marks'!FI22)</f>
        <v/>
      </c>
      <c r="BJ20" s="226" t="str">
        <f>'Statement of Marks'!E22</f>
        <v/>
      </c>
      <c r="BK20" s="227" t="str">
        <f t="shared" si="0"/>
        <v/>
      </c>
      <c r="BL20" s="227" t="str">
        <f t="shared" si="1"/>
        <v/>
      </c>
      <c r="BM20" s="227" t="str">
        <f t="shared" si="2"/>
        <v/>
      </c>
      <c r="BN20" s="227" t="str">
        <f t="shared" si="3"/>
        <v/>
      </c>
      <c r="BO20" s="227" t="str">
        <f t="shared" si="4"/>
        <v/>
      </c>
      <c r="BP20" s="227" t="str">
        <f t="shared" si="5"/>
        <v/>
      </c>
      <c r="BQ20" s="227" t="str">
        <f t="shared" si="6"/>
        <v/>
      </c>
      <c r="BR20" s="227" t="str">
        <f t="shared" si="7"/>
        <v/>
      </c>
      <c r="BS20" s="227" t="str">
        <f t="shared" si="8"/>
        <v/>
      </c>
      <c r="BT20" s="227" t="str">
        <f t="shared" si="9"/>
        <v/>
      </c>
      <c r="BU20" s="227" t="str">
        <f t="shared" si="10"/>
        <v/>
      </c>
      <c r="BV20" s="227" t="str">
        <f t="shared" si="11"/>
        <v/>
      </c>
      <c r="BW20" s="228"/>
    </row>
    <row r="21" spans="1:75">
      <c r="A21" s="214">
        <f>'Statement of Marks'!A23</f>
        <v>18</v>
      </c>
      <c r="B21" s="215" t="str">
        <f>IF('Statement of Marks'!B23="","",'Statement of Marks'!B23)</f>
        <v/>
      </c>
      <c r="C21" s="216" t="str">
        <f>IF('Statement of Marks'!C23="","",'Statement of Marks'!C23)</f>
        <v/>
      </c>
      <c r="D21" s="217" t="str">
        <f>IF('Statement of Marks'!D23="","",'Statement of Marks'!D23)</f>
        <v/>
      </c>
      <c r="E21" s="218" t="str">
        <f>IF('Statement of Marks'!E23="","",'Statement of Marks'!E23)</f>
        <v/>
      </c>
      <c r="F21" s="218" t="str">
        <f>IF('Statement of Marks'!F23="","",'Statement of Marks'!F23)</f>
        <v/>
      </c>
      <c r="G21" s="218" t="str">
        <f>IF('Statement of Marks'!G23="","",'Statement of Marks'!G23)</f>
        <v/>
      </c>
      <c r="H21" s="219" t="str">
        <f>IF('Statement of Marks'!H23="","",'Statement of Marks'!H23)</f>
        <v/>
      </c>
      <c r="I21" s="219" t="str">
        <f>IF('Statement of Marks'!I23="","",'Statement of Marks'!I23)</f>
        <v/>
      </c>
      <c r="J21" s="220" t="str">
        <f>IF('Statement of Marks'!FD23="","",'Statement of Marks'!FD23)</f>
        <v xml:space="preserve"> </v>
      </c>
      <c r="K21" s="482" t="str">
        <f>IF('Statement of Marks'!FE23="","",'Statement of Marks'!FE23)</f>
        <v/>
      </c>
      <c r="L21" s="221" t="str">
        <f>IF('Statement of Marks'!FF23="","",'Statement of Marks'!FF23)</f>
        <v/>
      </c>
      <c r="M21" s="222" t="str">
        <f>IF('Statement of Marks'!FG23="","",'Statement of Marks'!FG23)</f>
        <v/>
      </c>
      <c r="N21" s="223" t="str">
        <f>IF('Statement of Marks'!FH23="","",'Statement of Marks'!FH23)</f>
        <v/>
      </c>
      <c r="O21" s="224" t="str">
        <f>IF('Statement of Marks'!FB23="","",'Statement of Marks'!FB23)</f>
        <v xml:space="preserve">      </v>
      </c>
      <c r="P21" s="225" t="str">
        <f>IF('Statement of Marks'!FI23="","",'Statement of Marks'!FI23)</f>
        <v/>
      </c>
      <c r="BJ21" s="226" t="str">
        <f>'Statement of Marks'!E23</f>
        <v/>
      </c>
      <c r="BK21" s="227" t="str">
        <f t="shared" si="0"/>
        <v/>
      </c>
      <c r="BL21" s="227" t="str">
        <f t="shared" si="1"/>
        <v/>
      </c>
      <c r="BM21" s="227" t="str">
        <f t="shared" si="2"/>
        <v/>
      </c>
      <c r="BN21" s="227" t="str">
        <f t="shared" si="3"/>
        <v/>
      </c>
      <c r="BO21" s="227" t="str">
        <f t="shared" si="4"/>
        <v/>
      </c>
      <c r="BP21" s="227" t="str">
        <f t="shared" si="5"/>
        <v/>
      </c>
      <c r="BQ21" s="227" t="str">
        <f t="shared" si="6"/>
        <v/>
      </c>
      <c r="BR21" s="227" t="str">
        <f t="shared" si="7"/>
        <v/>
      </c>
      <c r="BS21" s="227" t="str">
        <f t="shared" si="8"/>
        <v/>
      </c>
      <c r="BT21" s="227" t="str">
        <f t="shared" si="9"/>
        <v/>
      </c>
      <c r="BU21" s="227" t="str">
        <f t="shared" si="10"/>
        <v/>
      </c>
      <c r="BV21" s="227" t="str">
        <f t="shared" si="11"/>
        <v/>
      </c>
      <c r="BW21" s="228"/>
    </row>
    <row r="22" spans="1:75">
      <c r="A22" s="214">
        <f>'Statement of Marks'!A24</f>
        <v>19</v>
      </c>
      <c r="B22" s="215" t="str">
        <f>IF('Statement of Marks'!B24="","",'Statement of Marks'!B24)</f>
        <v/>
      </c>
      <c r="C22" s="216" t="str">
        <f>IF('Statement of Marks'!C24="","",'Statement of Marks'!C24)</f>
        <v/>
      </c>
      <c r="D22" s="217" t="str">
        <f>IF('Statement of Marks'!D24="","",'Statement of Marks'!D24)</f>
        <v/>
      </c>
      <c r="E22" s="218" t="str">
        <f>IF('Statement of Marks'!E24="","",'Statement of Marks'!E24)</f>
        <v/>
      </c>
      <c r="F22" s="218" t="str">
        <f>IF('Statement of Marks'!F24="","",'Statement of Marks'!F24)</f>
        <v/>
      </c>
      <c r="G22" s="218" t="str">
        <f>IF('Statement of Marks'!G24="","",'Statement of Marks'!G24)</f>
        <v/>
      </c>
      <c r="H22" s="219" t="str">
        <f>IF('Statement of Marks'!H24="","",'Statement of Marks'!H24)</f>
        <v/>
      </c>
      <c r="I22" s="219" t="str">
        <f>IF('Statement of Marks'!I24="","",'Statement of Marks'!I24)</f>
        <v/>
      </c>
      <c r="J22" s="220" t="str">
        <f>IF('Statement of Marks'!FD24="","",'Statement of Marks'!FD24)</f>
        <v xml:space="preserve"> </v>
      </c>
      <c r="K22" s="482" t="str">
        <f>IF('Statement of Marks'!FE24="","",'Statement of Marks'!FE24)</f>
        <v/>
      </c>
      <c r="L22" s="221" t="str">
        <f>IF('Statement of Marks'!FF24="","",'Statement of Marks'!FF24)</f>
        <v/>
      </c>
      <c r="M22" s="222" t="str">
        <f>IF('Statement of Marks'!FG24="","",'Statement of Marks'!FG24)</f>
        <v/>
      </c>
      <c r="N22" s="223" t="str">
        <f>IF('Statement of Marks'!FH24="","",'Statement of Marks'!FH24)</f>
        <v/>
      </c>
      <c r="O22" s="224" t="str">
        <f>IF('Statement of Marks'!FB24="","",'Statement of Marks'!FB24)</f>
        <v xml:space="preserve">      </v>
      </c>
      <c r="P22" s="225" t="str">
        <f>IF('Statement of Marks'!FI24="","",'Statement of Marks'!FI24)</f>
        <v/>
      </c>
      <c r="BJ22" s="226" t="str">
        <f>'Statement of Marks'!E24</f>
        <v/>
      </c>
      <c r="BK22" s="227" t="str">
        <f t="shared" si="0"/>
        <v/>
      </c>
      <c r="BL22" s="227" t="str">
        <f t="shared" si="1"/>
        <v/>
      </c>
      <c r="BM22" s="227" t="str">
        <f t="shared" si="2"/>
        <v/>
      </c>
      <c r="BN22" s="227" t="str">
        <f t="shared" si="3"/>
        <v/>
      </c>
      <c r="BO22" s="227" t="str">
        <f t="shared" si="4"/>
        <v/>
      </c>
      <c r="BP22" s="227" t="str">
        <f t="shared" si="5"/>
        <v/>
      </c>
      <c r="BQ22" s="227" t="str">
        <f t="shared" si="6"/>
        <v/>
      </c>
      <c r="BR22" s="227" t="str">
        <f t="shared" si="7"/>
        <v/>
      </c>
      <c r="BS22" s="227" t="str">
        <f t="shared" si="8"/>
        <v/>
      </c>
      <c r="BT22" s="227" t="str">
        <f t="shared" si="9"/>
        <v/>
      </c>
      <c r="BU22" s="227" t="str">
        <f t="shared" si="10"/>
        <v/>
      </c>
      <c r="BV22" s="227" t="str">
        <f t="shared" si="11"/>
        <v/>
      </c>
      <c r="BW22" s="228"/>
    </row>
    <row r="23" spans="1:75">
      <c r="A23" s="214">
        <f>'Statement of Marks'!A25</f>
        <v>20</v>
      </c>
      <c r="B23" s="215" t="str">
        <f>IF('Statement of Marks'!B25="","",'Statement of Marks'!B25)</f>
        <v/>
      </c>
      <c r="C23" s="216" t="str">
        <f>IF('Statement of Marks'!C25="","",'Statement of Marks'!C25)</f>
        <v/>
      </c>
      <c r="D23" s="217" t="str">
        <f>IF('Statement of Marks'!D25="","",'Statement of Marks'!D25)</f>
        <v/>
      </c>
      <c r="E23" s="218" t="str">
        <f>IF('Statement of Marks'!E25="","",'Statement of Marks'!E25)</f>
        <v/>
      </c>
      <c r="F23" s="218" t="str">
        <f>IF('Statement of Marks'!F25="","",'Statement of Marks'!F25)</f>
        <v/>
      </c>
      <c r="G23" s="218" t="str">
        <f>IF('Statement of Marks'!G25="","",'Statement of Marks'!G25)</f>
        <v/>
      </c>
      <c r="H23" s="219" t="str">
        <f>IF('Statement of Marks'!H25="","",'Statement of Marks'!H25)</f>
        <v/>
      </c>
      <c r="I23" s="219" t="str">
        <f>IF('Statement of Marks'!I25="","",'Statement of Marks'!I25)</f>
        <v/>
      </c>
      <c r="J23" s="220" t="str">
        <f>IF('Statement of Marks'!FD25="","",'Statement of Marks'!FD25)</f>
        <v xml:space="preserve"> </v>
      </c>
      <c r="K23" s="482" t="str">
        <f>IF('Statement of Marks'!FE25="","",'Statement of Marks'!FE25)</f>
        <v/>
      </c>
      <c r="L23" s="221" t="str">
        <f>IF('Statement of Marks'!FF25="","",'Statement of Marks'!FF25)</f>
        <v/>
      </c>
      <c r="M23" s="222" t="str">
        <f>IF('Statement of Marks'!FG25="","",'Statement of Marks'!FG25)</f>
        <v/>
      </c>
      <c r="N23" s="223" t="str">
        <f>IF('Statement of Marks'!FH25="","",'Statement of Marks'!FH25)</f>
        <v/>
      </c>
      <c r="O23" s="224" t="str">
        <f>IF('Statement of Marks'!FB25="","",'Statement of Marks'!FB25)</f>
        <v xml:space="preserve">      </v>
      </c>
      <c r="P23" s="225" t="str">
        <f>IF('Statement of Marks'!FI25="","",'Statement of Marks'!FI25)</f>
        <v/>
      </c>
      <c r="BJ23" s="226" t="str">
        <f>'Statement of Marks'!E25</f>
        <v/>
      </c>
      <c r="BK23" s="227" t="str">
        <f t="shared" si="0"/>
        <v/>
      </c>
      <c r="BL23" s="227" t="str">
        <f t="shared" si="1"/>
        <v/>
      </c>
      <c r="BM23" s="227" t="str">
        <f t="shared" si="2"/>
        <v/>
      </c>
      <c r="BN23" s="227" t="str">
        <f t="shared" si="3"/>
        <v/>
      </c>
      <c r="BO23" s="227" t="str">
        <f t="shared" si="4"/>
        <v/>
      </c>
      <c r="BP23" s="227" t="str">
        <f t="shared" si="5"/>
        <v/>
      </c>
      <c r="BQ23" s="227" t="str">
        <f t="shared" si="6"/>
        <v/>
      </c>
      <c r="BR23" s="227" t="str">
        <f t="shared" si="7"/>
        <v/>
      </c>
      <c r="BS23" s="227" t="str">
        <f t="shared" si="8"/>
        <v/>
      </c>
      <c r="BT23" s="227" t="str">
        <f t="shared" si="9"/>
        <v/>
      </c>
      <c r="BU23" s="227" t="str">
        <f t="shared" si="10"/>
        <v/>
      </c>
      <c r="BV23" s="227" t="str">
        <f t="shared" si="11"/>
        <v/>
      </c>
      <c r="BW23" s="228"/>
    </row>
    <row r="24" spans="1:75">
      <c r="A24" s="214">
        <f>'Statement of Marks'!A26</f>
        <v>21</v>
      </c>
      <c r="B24" s="215" t="str">
        <f>IF('Statement of Marks'!B26="","",'Statement of Marks'!B26)</f>
        <v/>
      </c>
      <c r="C24" s="216" t="str">
        <f>IF('Statement of Marks'!C26="","",'Statement of Marks'!C26)</f>
        <v/>
      </c>
      <c r="D24" s="217" t="str">
        <f>IF('Statement of Marks'!D26="","",'Statement of Marks'!D26)</f>
        <v/>
      </c>
      <c r="E24" s="218" t="str">
        <f>IF('Statement of Marks'!E26="","",'Statement of Marks'!E26)</f>
        <v/>
      </c>
      <c r="F24" s="218" t="str">
        <f>IF('Statement of Marks'!F26="","",'Statement of Marks'!F26)</f>
        <v/>
      </c>
      <c r="G24" s="218" t="str">
        <f>IF('Statement of Marks'!G26="","",'Statement of Marks'!G26)</f>
        <v/>
      </c>
      <c r="H24" s="219" t="str">
        <f>IF('Statement of Marks'!H26="","",'Statement of Marks'!H26)</f>
        <v/>
      </c>
      <c r="I24" s="219" t="str">
        <f>IF('Statement of Marks'!I26="","",'Statement of Marks'!I26)</f>
        <v/>
      </c>
      <c r="J24" s="220" t="str">
        <f>IF('Statement of Marks'!FD26="","",'Statement of Marks'!FD26)</f>
        <v xml:space="preserve"> </v>
      </c>
      <c r="K24" s="482" t="str">
        <f>IF('Statement of Marks'!FE26="","",'Statement of Marks'!FE26)</f>
        <v/>
      </c>
      <c r="L24" s="221" t="str">
        <f>IF('Statement of Marks'!FF26="","",'Statement of Marks'!FF26)</f>
        <v/>
      </c>
      <c r="M24" s="222" t="str">
        <f>IF('Statement of Marks'!FG26="","",'Statement of Marks'!FG26)</f>
        <v/>
      </c>
      <c r="N24" s="223" t="str">
        <f>IF('Statement of Marks'!FH26="","",'Statement of Marks'!FH26)</f>
        <v/>
      </c>
      <c r="O24" s="224" t="str">
        <f>IF('Statement of Marks'!FB26="","",'Statement of Marks'!FB26)</f>
        <v xml:space="preserve">      </v>
      </c>
      <c r="P24" s="225" t="str">
        <f>IF('Statement of Marks'!FI26="","",'Statement of Marks'!FI26)</f>
        <v/>
      </c>
      <c r="BJ24" s="226" t="str">
        <f>'Statement of Marks'!E26</f>
        <v/>
      </c>
      <c r="BK24" s="227" t="str">
        <f t="shared" si="0"/>
        <v/>
      </c>
      <c r="BL24" s="227" t="str">
        <f t="shared" si="1"/>
        <v/>
      </c>
      <c r="BM24" s="227" t="str">
        <f t="shared" si="2"/>
        <v/>
      </c>
      <c r="BN24" s="227" t="str">
        <f t="shared" si="3"/>
        <v/>
      </c>
      <c r="BO24" s="227" t="str">
        <f t="shared" si="4"/>
        <v/>
      </c>
      <c r="BP24" s="227" t="str">
        <f t="shared" si="5"/>
        <v/>
      </c>
      <c r="BQ24" s="227" t="str">
        <f t="shared" si="6"/>
        <v/>
      </c>
      <c r="BR24" s="227" t="str">
        <f t="shared" si="7"/>
        <v/>
      </c>
      <c r="BS24" s="227" t="str">
        <f t="shared" si="8"/>
        <v/>
      </c>
      <c r="BT24" s="227" t="str">
        <f t="shared" si="9"/>
        <v/>
      </c>
      <c r="BU24" s="227" t="str">
        <f t="shared" si="10"/>
        <v/>
      </c>
      <c r="BV24" s="227" t="str">
        <f t="shared" si="11"/>
        <v/>
      </c>
      <c r="BW24" s="228"/>
    </row>
    <row r="25" spans="1:75">
      <c r="A25" s="214">
        <f>'Statement of Marks'!A27</f>
        <v>22</v>
      </c>
      <c r="B25" s="215" t="str">
        <f>IF('Statement of Marks'!B27="","",'Statement of Marks'!B27)</f>
        <v/>
      </c>
      <c r="C25" s="216" t="str">
        <f>IF('Statement of Marks'!C27="","",'Statement of Marks'!C27)</f>
        <v/>
      </c>
      <c r="D25" s="217" t="str">
        <f>IF('Statement of Marks'!D27="","",'Statement of Marks'!D27)</f>
        <v/>
      </c>
      <c r="E25" s="218" t="str">
        <f>IF('Statement of Marks'!E27="","",'Statement of Marks'!E27)</f>
        <v/>
      </c>
      <c r="F25" s="218" t="str">
        <f>IF('Statement of Marks'!F27="","",'Statement of Marks'!F27)</f>
        <v/>
      </c>
      <c r="G25" s="218" t="str">
        <f>IF('Statement of Marks'!G27="","",'Statement of Marks'!G27)</f>
        <v/>
      </c>
      <c r="H25" s="219" t="str">
        <f>IF('Statement of Marks'!H27="","",'Statement of Marks'!H27)</f>
        <v/>
      </c>
      <c r="I25" s="219" t="str">
        <f>IF('Statement of Marks'!I27="","",'Statement of Marks'!I27)</f>
        <v/>
      </c>
      <c r="J25" s="220" t="str">
        <f>IF('Statement of Marks'!FD27="","",'Statement of Marks'!FD27)</f>
        <v xml:space="preserve"> </v>
      </c>
      <c r="K25" s="482" t="str">
        <f>IF('Statement of Marks'!FE27="","",'Statement of Marks'!FE27)</f>
        <v/>
      </c>
      <c r="L25" s="221" t="str">
        <f>IF('Statement of Marks'!FF27="","",'Statement of Marks'!FF27)</f>
        <v/>
      </c>
      <c r="M25" s="222" t="str">
        <f>IF('Statement of Marks'!FG27="","",'Statement of Marks'!FG27)</f>
        <v/>
      </c>
      <c r="N25" s="223" t="str">
        <f>IF('Statement of Marks'!FH27="","",'Statement of Marks'!FH27)</f>
        <v/>
      </c>
      <c r="O25" s="224" t="str">
        <f>IF('Statement of Marks'!FB27="","",'Statement of Marks'!FB27)</f>
        <v xml:space="preserve">      </v>
      </c>
      <c r="P25" s="225" t="str">
        <f>IF('Statement of Marks'!FI27="","",'Statement of Marks'!FI27)</f>
        <v/>
      </c>
      <c r="BJ25" s="226" t="str">
        <f>'Statement of Marks'!E27</f>
        <v/>
      </c>
      <c r="BK25" s="227" t="str">
        <f t="shared" si="0"/>
        <v/>
      </c>
      <c r="BL25" s="227" t="str">
        <f t="shared" si="1"/>
        <v/>
      </c>
      <c r="BM25" s="227" t="str">
        <f t="shared" si="2"/>
        <v/>
      </c>
      <c r="BN25" s="227" t="str">
        <f t="shared" si="3"/>
        <v/>
      </c>
      <c r="BO25" s="227" t="str">
        <f t="shared" si="4"/>
        <v/>
      </c>
      <c r="BP25" s="227" t="str">
        <f t="shared" si="5"/>
        <v/>
      </c>
      <c r="BQ25" s="227" t="str">
        <f t="shared" si="6"/>
        <v/>
      </c>
      <c r="BR25" s="227" t="str">
        <f t="shared" si="7"/>
        <v/>
      </c>
      <c r="BS25" s="227" t="str">
        <f t="shared" si="8"/>
        <v/>
      </c>
      <c r="BT25" s="227" t="str">
        <f t="shared" si="9"/>
        <v/>
      </c>
      <c r="BU25" s="227" t="str">
        <f t="shared" si="10"/>
        <v/>
      </c>
      <c r="BV25" s="227" t="str">
        <f t="shared" si="11"/>
        <v/>
      </c>
      <c r="BW25" s="228"/>
    </row>
    <row r="26" spans="1:75">
      <c r="A26" s="214">
        <f>'Statement of Marks'!A28</f>
        <v>23</v>
      </c>
      <c r="B26" s="215" t="str">
        <f>IF('Statement of Marks'!B28="","",'Statement of Marks'!B28)</f>
        <v/>
      </c>
      <c r="C26" s="216" t="str">
        <f>IF('Statement of Marks'!C28="","",'Statement of Marks'!C28)</f>
        <v/>
      </c>
      <c r="D26" s="217" t="str">
        <f>IF('Statement of Marks'!D28="","",'Statement of Marks'!D28)</f>
        <v/>
      </c>
      <c r="E26" s="218" t="str">
        <f>IF('Statement of Marks'!E28="","",'Statement of Marks'!E28)</f>
        <v/>
      </c>
      <c r="F26" s="218" t="str">
        <f>IF('Statement of Marks'!F28="","",'Statement of Marks'!F28)</f>
        <v/>
      </c>
      <c r="G26" s="218" t="str">
        <f>IF('Statement of Marks'!G28="","",'Statement of Marks'!G28)</f>
        <v/>
      </c>
      <c r="H26" s="219" t="str">
        <f>IF('Statement of Marks'!H28="","",'Statement of Marks'!H28)</f>
        <v/>
      </c>
      <c r="I26" s="219" t="str">
        <f>IF('Statement of Marks'!I28="","",'Statement of Marks'!I28)</f>
        <v/>
      </c>
      <c r="J26" s="220" t="str">
        <f>IF('Statement of Marks'!FD28="","",'Statement of Marks'!FD28)</f>
        <v xml:space="preserve"> </v>
      </c>
      <c r="K26" s="482" t="str">
        <f>IF('Statement of Marks'!FE28="","",'Statement of Marks'!FE28)</f>
        <v/>
      </c>
      <c r="L26" s="221" t="str">
        <f>IF('Statement of Marks'!FF28="","",'Statement of Marks'!FF28)</f>
        <v/>
      </c>
      <c r="M26" s="222" t="str">
        <f>IF('Statement of Marks'!FG28="","",'Statement of Marks'!FG28)</f>
        <v/>
      </c>
      <c r="N26" s="223" t="str">
        <f>IF('Statement of Marks'!FH28="","",'Statement of Marks'!FH28)</f>
        <v/>
      </c>
      <c r="O26" s="224" t="str">
        <f>IF('Statement of Marks'!FB28="","",'Statement of Marks'!FB28)</f>
        <v xml:space="preserve">      </v>
      </c>
      <c r="P26" s="225" t="str">
        <f>IF('Statement of Marks'!FI28="","",'Statement of Marks'!FI28)</f>
        <v/>
      </c>
      <c r="BJ26" s="226" t="str">
        <f>'Statement of Marks'!E28</f>
        <v/>
      </c>
      <c r="BK26" s="227" t="str">
        <f t="shared" si="0"/>
        <v/>
      </c>
      <c r="BL26" s="227" t="str">
        <f t="shared" si="1"/>
        <v/>
      </c>
      <c r="BM26" s="227" t="str">
        <f t="shared" si="2"/>
        <v/>
      </c>
      <c r="BN26" s="227" t="str">
        <f t="shared" si="3"/>
        <v/>
      </c>
      <c r="BO26" s="227" t="str">
        <f t="shared" si="4"/>
        <v/>
      </c>
      <c r="BP26" s="227" t="str">
        <f t="shared" si="5"/>
        <v/>
      </c>
      <c r="BQ26" s="227" t="str">
        <f t="shared" si="6"/>
        <v/>
      </c>
      <c r="BR26" s="227" t="str">
        <f t="shared" si="7"/>
        <v/>
      </c>
      <c r="BS26" s="227" t="str">
        <f t="shared" si="8"/>
        <v/>
      </c>
      <c r="BT26" s="227" t="str">
        <f t="shared" si="9"/>
        <v/>
      </c>
      <c r="BU26" s="227" t="str">
        <f t="shared" si="10"/>
        <v/>
      </c>
      <c r="BV26" s="227" t="str">
        <f t="shared" si="11"/>
        <v/>
      </c>
      <c r="BW26" s="228"/>
    </row>
    <row r="27" spans="1:75">
      <c r="A27" s="214">
        <f>'Statement of Marks'!A29</f>
        <v>24</v>
      </c>
      <c r="B27" s="215" t="str">
        <f>IF('Statement of Marks'!B29="","",'Statement of Marks'!B29)</f>
        <v/>
      </c>
      <c r="C27" s="216" t="str">
        <f>IF('Statement of Marks'!C29="","",'Statement of Marks'!C29)</f>
        <v/>
      </c>
      <c r="D27" s="217" t="str">
        <f>IF('Statement of Marks'!D29="","",'Statement of Marks'!D29)</f>
        <v/>
      </c>
      <c r="E27" s="218" t="str">
        <f>IF('Statement of Marks'!E29="","",'Statement of Marks'!E29)</f>
        <v/>
      </c>
      <c r="F27" s="218" t="str">
        <f>IF('Statement of Marks'!F29="","",'Statement of Marks'!F29)</f>
        <v/>
      </c>
      <c r="G27" s="218" t="str">
        <f>IF('Statement of Marks'!G29="","",'Statement of Marks'!G29)</f>
        <v/>
      </c>
      <c r="H27" s="219" t="str">
        <f>IF('Statement of Marks'!H29="","",'Statement of Marks'!H29)</f>
        <v/>
      </c>
      <c r="I27" s="219" t="str">
        <f>IF('Statement of Marks'!I29="","",'Statement of Marks'!I29)</f>
        <v/>
      </c>
      <c r="J27" s="220" t="str">
        <f>IF('Statement of Marks'!FD29="","",'Statement of Marks'!FD29)</f>
        <v xml:space="preserve"> </v>
      </c>
      <c r="K27" s="482" t="str">
        <f>IF('Statement of Marks'!FE29="","",'Statement of Marks'!FE29)</f>
        <v/>
      </c>
      <c r="L27" s="221" t="str">
        <f>IF('Statement of Marks'!FF29="","",'Statement of Marks'!FF29)</f>
        <v/>
      </c>
      <c r="M27" s="222" t="str">
        <f>IF('Statement of Marks'!FG29="","",'Statement of Marks'!FG29)</f>
        <v/>
      </c>
      <c r="N27" s="223" t="str">
        <f>IF('Statement of Marks'!FH29="","",'Statement of Marks'!FH29)</f>
        <v/>
      </c>
      <c r="O27" s="224" t="str">
        <f>IF('Statement of Marks'!FB29="","",'Statement of Marks'!FB29)</f>
        <v xml:space="preserve">      </v>
      </c>
      <c r="P27" s="225" t="str">
        <f>IF('Statement of Marks'!FI29="","",'Statement of Marks'!FI29)</f>
        <v/>
      </c>
      <c r="BJ27" s="226" t="str">
        <f>'Statement of Marks'!E29</f>
        <v/>
      </c>
      <c r="BK27" s="227" t="str">
        <f t="shared" si="0"/>
        <v/>
      </c>
      <c r="BL27" s="227" t="str">
        <f t="shared" si="1"/>
        <v/>
      </c>
      <c r="BM27" s="227" t="str">
        <f t="shared" si="2"/>
        <v/>
      </c>
      <c r="BN27" s="227" t="str">
        <f t="shared" si="3"/>
        <v/>
      </c>
      <c r="BO27" s="227" t="str">
        <f t="shared" si="4"/>
        <v/>
      </c>
      <c r="BP27" s="227" t="str">
        <f t="shared" si="5"/>
        <v/>
      </c>
      <c r="BQ27" s="227" t="str">
        <f t="shared" si="6"/>
        <v/>
      </c>
      <c r="BR27" s="227" t="str">
        <f t="shared" si="7"/>
        <v/>
      </c>
      <c r="BS27" s="227" t="str">
        <f t="shared" si="8"/>
        <v/>
      </c>
      <c r="BT27" s="227" t="str">
        <f t="shared" si="9"/>
        <v/>
      </c>
      <c r="BU27" s="227" t="str">
        <f t="shared" si="10"/>
        <v/>
      </c>
      <c r="BV27" s="227" t="str">
        <f t="shared" si="11"/>
        <v/>
      </c>
      <c r="BW27" s="228"/>
    </row>
    <row r="28" spans="1:75">
      <c r="A28" s="214">
        <f>'Statement of Marks'!A30</f>
        <v>25</v>
      </c>
      <c r="B28" s="215" t="str">
        <f>IF('Statement of Marks'!B30="","",'Statement of Marks'!B30)</f>
        <v/>
      </c>
      <c r="C28" s="216" t="str">
        <f>IF('Statement of Marks'!C30="","",'Statement of Marks'!C30)</f>
        <v/>
      </c>
      <c r="D28" s="217" t="str">
        <f>IF('Statement of Marks'!D30="","",'Statement of Marks'!D30)</f>
        <v/>
      </c>
      <c r="E28" s="218" t="str">
        <f>IF('Statement of Marks'!E30="","",'Statement of Marks'!E30)</f>
        <v/>
      </c>
      <c r="F28" s="218" t="str">
        <f>IF('Statement of Marks'!F30="","",'Statement of Marks'!F30)</f>
        <v/>
      </c>
      <c r="G28" s="218" t="str">
        <f>IF('Statement of Marks'!G30="","",'Statement of Marks'!G30)</f>
        <v/>
      </c>
      <c r="H28" s="219" t="str">
        <f>IF('Statement of Marks'!H30="","",'Statement of Marks'!H30)</f>
        <v/>
      </c>
      <c r="I28" s="219" t="str">
        <f>IF('Statement of Marks'!I30="","",'Statement of Marks'!I30)</f>
        <v/>
      </c>
      <c r="J28" s="220" t="str">
        <f>IF('Statement of Marks'!FD30="","",'Statement of Marks'!FD30)</f>
        <v xml:space="preserve"> </v>
      </c>
      <c r="K28" s="482" t="str">
        <f>IF('Statement of Marks'!FE30="","",'Statement of Marks'!FE30)</f>
        <v/>
      </c>
      <c r="L28" s="221" t="str">
        <f>IF('Statement of Marks'!FF30="","",'Statement of Marks'!FF30)</f>
        <v/>
      </c>
      <c r="M28" s="222" t="str">
        <f>IF('Statement of Marks'!FG30="","",'Statement of Marks'!FG30)</f>
        <v/>
      </c>
      <c r="N28" s="223" t="str">
        <f>IF('Statement of Marks'!FH30="","",'Statement of Marks'!FH30)</f>
        <v/>
      </c>
      <c r="O28" s="224" t="str">
        <f>IF('Statement of Marks'!FB30="","",'Statement of Marks'!FB30)</f>
        <v xml:space="preserve">      </v>
      </c>
      <c r="P28" s="225" t="str">
        <f>IF('Statement of Marks'!FI30="","",'Statement of Marks'!FI30)</f>
        <v/>
      </c>
      <c r="BJ28" s="226" t="str">
        <f>'Statement of Marks'!E30</f>
        <v/>
      </c>
      <c r="BK28" s="227" t="str">
        <f t="shared" si="0"/>
        <v/>
      </c>
      <c r="BL28" s="227" t="str">
        <f t="shared" si="1"/>
        <v/>
      </c>
      <c r="BM28" s="227" t="str">
        <f t="shared" si="2"/>
        <v/>
      </c>
      <c r="BN28" s="227" t="str">
        <f t="shared" si="3"/>
        <v/>
      </c>
      <c r="BO28" s="227" t="str">
        <f t="shared" si="4"/>
        <v/>
      </c>
      <c r="BP28" s="227" t="str">
        <f t="shared" si="5"/>
        <v/>
      </c>
      <c r="BQ28" s="227" t="str">
        <f t="shared" si="6"/>
        <v/>
      </c>
      <c r="BR28" s="227" t="str">
        <f t="shared" si="7"/>
        <v/>
      </c>
      <c r="BS28" s="227" t="str">
        <f t="shared" si="8"/>
        <v/>
      </c>
      <c r="BT28" s="227" t="str">
        <f t="shared" si="9"/>
        <v/>
      </c>
      <c r="BU28" s="227" t="str">
        <f t="shared" si="10"/>
        <v/>
      </c>
      <c r="BV28" s="227" t="str">
        <f t="shared" si="11"/>
        <v/>
      </c>
      <c r="BW28" s="228"/>
    </row>
    <row r="29" spans="1:75">
      <c r="A29" s="214">
        <f>'Statement of Marks'!A31</f>
        <v>26</v>
      </c>
      <c r="B29" s="215" t="str">
        <f>IF('Statement of Marks'!B31="","",'Statement of Marks'!B31)</f>
        <v/>
      </c>
      <c r="C29" s="216" t="str">
        <f>IF('Statement of Marks'!C31="","",'Statement of Marks'!C31)</f>
        <v/>
      </c>
      <c r="D29" s="217" t="str">
        <f>IF('Statement of Marks'!D31="","",'Statement of Marks'!D31)</f>
        <v/>
      </c>
      <c r="E29" s="218" t="str">
        <f>IF('Statement of Marks'!E31="","",'Statement of Marks'!E31)</f>
        <v/>
      </c>
      <c r="F29" s="218" t="str">
        <f>IF('Statement of Marks'!F31="","",'Statement of Marks'!F31)</f>
        <v/>
      </c>
      <c r="G29" s="218" t="str">
        <f>IF('Statement of Marks'!G31="","",'Statement of Marks'!G31)</f>
        <v/>
      </c>
      <c r="H29" s="219" t="str">
        <f>IF('Statement of Marks'!H31="","",'Statement of Marks'!H31)</f>
        <v/>
      </c>
      <c r="I29" s="219" t="str">
        <f>IF('Statement of Marks'!I31="","",'Statement of Marks'!I31)</f>
        <v/>
      </c>
      <c r="J29" s="220" t="str">
        <f>IF('Statement of Marks'!FD31="","",'Statement of Marks'!FD31)</f>
        <v xml:space="preserve"> </v>
      </c>
      <c r="K29" s="482" t="str">
        <f>IF('Statement of Marks'!FE31="","",'Statement of Marks'!FE31)</f>
        <v/>
      </c>
      <c r="L29" s="221" t="str">
        <f>IF('Statement of Marks'!FF31="","",'Statement of Marks'!FF31)</f>
        <v/>
      </c>
      <c r="M29" s="222" t="str">
        <f>IF('Statement of Marks'!FG31="","",'Statement of Marks'!FG31)</f>
        <v/>
      </c>
      <c r="N29" s="223" t="str">
        <f>IF('Statement of Marks'!FH31="","",'Statement of Marks'!FH31)</f>
        <v/>
      </c>
      <c r="O29" s="224" t="str">
        <f>IF('Statement of Marks'!FB31="","",'Statement of Marks'!FB31)</f>
        <v xml:space="preserve">      </v>
      </c>
      <c r="P29" s="225" t="str">
        <f>IF('Statement of Marks'!FI31="","",'Statement of Marks'!FI31)</f>
        <v/>
      </c>
      <c r="BJ29" s="226" t="str">
        <f>'Statement of Marks'!E31</f>
        <v/>
      </c>
      <c r="BK29" s="227" t="str">
        <f t="shared" si="0"/>
        <v/>
      </c>
      <c r="BL29" s="227" t="str">
        <f t="shared" si="1"/>
        <v/>
      </c>
      <c r="BM29" s="227" t="str">
        <f t="shared" si="2"/>
        <v/>
      </c>
      <c r="BN29" s="227" t="str">
        <f t="shared" si="3"/>
        <v/>
      </c>
      <c r="BO29" s="227" t="str">
        <f t="shared" si="4"/>
        <v/>
      </c>
      <c r="BP29" s="227" t="str">
        <f t="shared" si="5"/>
        <v/>
      </c>
      <c r="BQ29" s="227" t="str">
        <f t="shared" si="6"/>
        <v/>
      </c>
      <c r="BR29" s="227" t="str">
        <f t="shared" si="7"/>
        <v/>
      </c>
      <c r="BS29" s="227" t="str">
        <f t="shared" si="8"/>
        <v/>
      </c>
      <c r="BT29" s="227" t="str">
        <f t="shared" si="9"/>
        <v/>
      </c>
      <c r="BU29" s="227" t="str">
        <f t="shared" si="10"/>
        <v/>
      </c>
      <c r="BV29" s="227" t="str">
        <f t="shared" si="11"/>
        <v/>
      </c>
      <c r="BW29" s="228"/>
    </row>
    <row r="30" spans="1:75">
      <c r="A30" s="214">
        <f>'Statement of Marks'!A32</f>
        <v>27</v>
      </c>
      <c r="B30" s="215" t="str">
        <f>IF('Statement of Marks'!B32="","",'Statement of Marks'!B32)</f>
        <v/>
      </c>
      <c r="C30" s="216" t="str">
        <f>IF('Statement of Marks'!C32="","",'Statement of Marks'!C32)</f>
        <v/>
      </c>
      <c r="D30" s="217" t="str">
        <f>IF('Statement of Marks'!D32="","",'Statement of Marks'!D32)</f>
        <v/>
      </c>
      <c r="E30" s="218" t="str">
        <f>IF('Statement of Marks'!E32="","",'Statement of Marks'!E32)</f>
        <v/>
      </c>
      <c r="F30" s="218" t="str">
        <f>IF('Statement of Marks'!F32="","",'Statement of Marks'!F32)</f>
        <v/>
      </c>
      <c r="G30" s="218" t="str">
        <f>IF('Statement of Marks'!G32="","",'Statement of Marks'!G32)</f>
        <v/>
      </c>
      <c r="H30" s="219" t="str">
        <f>IF('Statement of Marks'!H32="","",'Statement of Marks'!H32)</f>
        <v/>
      </c>
      <c r="I30" s="219" t="str">
        <f>IF('Statement of Marks'!I32="","",'Statement of Marks'!I32)</f>
        <v/>
      </c>
      <c r="J30" s="220" t="str">
        <f>IF('Statement of Marks'!FD32="","",'Statement of Marks'!FD32)</f>
        <v xml:space="preserve"> </v>
      </c>
      <c r="K30" s="482" t="str">
        <f>IF('Statement of Marks'!FE32="","",'Statement of Marks'!FE32)</f>
        <v/>
      </c>
      <c r="L30" s="221" t="str">
        <f>IF('Statement of Marks'!FF32="","",'Statement of Marks'!FF32)</f>
        <v/>
      </c>
      <c r="M30" s="222" t="str">
        <f>IF('Statement of Marks'!FG32="","",'Statement of Marks'!FG32)</f>
        <v/>
      </c>
      <c r="N30" s="223" t="str">
        <f>IF('Statement of Marks'!FH32="","",'Statement of Marks'!FH32)</f>
        <v/>
      </c>
      <c r="O30" s="224" t="str">
        <f>IF('Statement of Marks'!FB32="","",'Statement of Marks'!FB32)</f>
        <v xml:space="preserve">      </v>
      </c>
      <c r="P30" s="225" t="str">
        <f>IF('Statement of Marks'!FI32="","",'Statement of Marks'!FI32)</f>
        <v/>
      </c>
      <c r="BJ30" s="226" t="str">
        <f>'Statement of Marks'!E32</f>
        <v/>
      </c>
      <c r="BK30" s="227" t="str">
        <f t="shared" si="0"/>
        <v/>
      </c>
      <c r="BL30" s="227" t="str">
        <f t="shared" si="1"/>
        <v/>
      </c>
      <c r="BM30" s="227" t="str">
        <f t="shared" si="2"/>
        <v/>
      </c>
      <c r="BN30" s="227" t="str">
        <f t="shared" si="3"/>
        <v/>
      </c>
      <c r="BO30" s="227" t="str">
        <f t="shared" si="4"/>
        <v/>
      </c>
      <c r="BP30" s="227" t="str">
        <f t="shared" si="5"/>
        <v/>
      </c>
      <c r="BQ30" s="227" t="str">
        <f t="shared" si="6"/>
        <v/>
      </c>
      <c r="BR30" s="227" t="str">
        <f t="shared" si="7"/>
        <v/>
      </c>
      <c r="BS30" s="227" t="str">
        <f t="shared" si="8"/>
        <v/>
      </c>
      <c r="BT30" s="227" t="str">
        <f t="shared" si="9"/>
        <v/>
      </c>
      <c r="BU30" s="227" t="str">
        <f t="shared" si="10"/>
        <v/>
      </c>
      <c r="BV30" s="227" t="str">
        <f t="shared" si="11"/>
        <v/>
      </c>
      <c r="BW30" s="228"/>
    </row>
    <row r="31" spans="1:75">
      <c r="A31" s="214">
        <f>'Statement of Marks'!A33</f>
        <v>28</v>
      </c>
      <c r="B31" s="215" t="str">
        <f>IF('Statement of Marks'!B33="","",'Statement of Marks'!B33)</f>
        <v/>
      </c>
      <c r="C31" s="216" t="str">
        <f>IF('Statement of Marks'!C33="","",'Statement of Marks'!C33)</f>
        <v/>
      </c>
      <c r="D31" s="217" t="str">
        <f>IF('Statement of Marks'!D33="","",'Statement of Marks'!D33)</f>
        <v/>
      </c>
      <c r="E31" s="218" t="str">
        <f>IF('Statement of Marks'!E33="","",'Statement of Marks'!E33)</f>
        <v/>
      </c>
      <c r="F31" s="218" t="str">
        <f>IF('Statement of Marks'!F33="","",'Statement of Marks'!F33)</f>
        <v/>
      </c>
      <c r="G31" s="218" t="str">
        <f>IF('Statement of Marks'!G33="","",'Statement of Marks'!G33)</f>
        <v/>
      </c>
      <c r="H31" s="219" t="str">
        <f>IF('Statement of Marks'!H33="","",'Statement of Marks'!H33)</f>
        <v/>
      </c>
      <c r="I31" s="219" t="str">
        <f>IF('Statement of Marks'!I33="","",'Statement of Marks'!I33)</f>
        <v/>
      </c>
      <c r="J31" s="220" t="str">
        <f>IF('Statement of Marks'!FD33="","",'Statement of Marks'!FD33)</f>
        <v xml:space="preserve"> </v>
      </c>
      <c r="K31" s="482" t="str">
        <f>IF('Statement of Marks'!FE33="","",'Statement of Marks'!FE33)</f>
        <v/>
      </c>
      <c r="L31" s="221" t="str">
        <f>IF('Statement of Marks'!FF33="","",'Statement of Marks'!FF33)</f>
        <v/>
      </c>
      <c r="M31" s="222" t="str">
        <f>IF('Statement of Marks'!FG33="","",'Statement of Marks'!FG33)</f>
        <v/>
      </c>
      <c r="N31" s="223" t="str">
        <f>IF('Statement of Marks'!FH33="","",'Statement of Marks'!FH33)</f>
        <v/>
      </c>
      <c r="O31" s="224" t="str">
        <f>IF('Statement of Marks'!FB33="","",'Statement of Marks'!FB33)</f>
        <v xml:space="preserve">      </v>
      </c>
      <c r="P31" s="225" t="str">
        <f>IF('Statement of Marks'!FI33="","",'Statement of Marks'!FI33)</f>
        <v/>
      </c>
      <c r="BJ31" s="226" t="str">
        <f>'Statement of Marks'!E33</f>
        <v/>
      </c>
      <c r="BK31" s="227" t="str">
        <f t="shared" si="0"/>
        <v/>
      </c>
      <c r="BL31" s="227" t="str">
        <f t="shared" si="1"/>
        <v/>
      </c>
      <c r="BM31" s="227" t="str">
        <f t="shared" si="2"/>
        <v/>
      </c>
      <c r="BN31" s="227" t="str">
        <f t="shared" si="3"/>
        <v/>
      </c>
      <c r="BO31" s="227" t="str">
        <f t="shared" si="4"/>
        <v/>
      </c>
      <c r="BP31" s="227" t="str">
        <f t="shared" si="5"/>
        <v/>
      </c>
      <c r="BQ31" s="227" t="str">
        <f t="shared" si="6"/>
        <v/>
      </c>
      <c r="BR31" s="227" t="str">
        <f t="shared" si="7"/>
        <v/>
      </c>
      <c r="BS31" s="227" t="str">
        <f t="shared" si="8"/>
        <v/>
      </c>
      <c r="BT31" s="227" t="str">
        <f t="shared" si="9"/>
        <v/>
      </c>
      <c r="BU31" s="227" t="str">
        <f t="shared" si="10"/>
        <v/>
      </c>
      <c r="BV31" s="227" t="str">
        <f t="shared" si="11"/>
        <v/>
      </c>
      <c r="BW31" s="228"/>
    </row>
    <row r="32" spans="1:75">
      <c r="A32" s="214">
        <f>'Statement of Marks'!A34</f>
        <v>29</v>
      </c>
      <c r="B32" s="215" t="str">
        <f>IF('Statement of Marks'!B34="","",'Statement of Marks'!B34)</f>
        <v/>
      </c>
      <c r="C32" s="216" t="str">
        <f>IF('Statement of Marks'!C34="","",'Statement of Marks'!C34)</f>
        <v/>
      </c>
      <c r="D32" s="217" t="str">
        <f>IF('Statement of Marks'!D34="","",'Statement of Marks'!D34)</f>
        <v/>
      </c>
      <c r="E32" s="218" t="str">
        <f>IF('Statement of Marks'!E34="","",'Statement of Marks'!E34)</f>
        <v/>
      </c>
      <c r="F32" s="218" t="str">
        <f>IF('Statement of Marks'!F34="","",'Statement of Marks'!F34)</f>
        <v/>
      </c>
      <c r="G32" s="218" t="str">
        <f>IF('Statement of Marks'!G34="","",'Statement of Marks'!G34)</f>
        <v/>
      </c>
      <c r="H32" s="219" t="str">
        <f>IF('Statement of Marks'!H34="","",'Statement of Marks'!H34)</f>
        <v/>
      </c>
      <c r="I32" s="219" t="str">
        <f>IF('Statement of Marks'!I34="","",'Statement of Marks'!I34)</f>
        <v/>
      </c>
      <c r="J32" s="220" t="str">
        <f>IF('Statement of Marks'!FD34="","",'Statement of Marks'!FD34)</f>
        <v xml:space="preserve"> </v>
      </c>
      <c r="K32" s="482" t="str">
        <f>IF('Statement of Marks'!FE34="","",'Statement of Marks'!FE34)</f>
        <v/>
      </c>
      <c r="L32" s="221" t="str">
        <f>IF('Statement of Marks'!FF34="","",'Statement of Marks'!FF34)</f>
        <v/>
      </c>
      <c r="M32" s="222" t="str">
        <f>IF('Statement of Marks'!FG34="","",'Statement of Marks'!FG34)</f>
        <v/>
      </c>
      <c r="N32" s="223" t="str">
        <f>IF('Statement of Marks'!FH34="","",'Statement of Marks'!FH34)</f>
        <v/>
      </c>
      <c r="O32" s="224" t="str">
        <f>IF('Statement of Marks'!FB34="","",'Statement of Marks'!FB34)</f>
        <v xml:space="preserve">      </v>
      </c>
      <c r="P32" s="225" t="str">
        <f>IF('Statement of Marks'!FI34="","",'Statement of Marks'!FI34)</f>
        <v/>
      </c>
      <c r="BJ32" s="226" t="str">
        <f>'Statement of Marks'!E34</f>
        <v/>
      </c>
      <c r="BK32" s="227" t="str">
        <f t="shared" si="0"/>
        <v/>
      </c>
      <c r="BL32" s="227" t="str">
        <f t="shared" si="1"/>
        <v/>
      </c>
      <c r="BM32" s="227" t="str">
        <f t="shared" si="2"/>
        <v/>
      </c>
      <c r="BN32" s="227" t="str">
        <f t="shared" si="3"/>
        <v/>
      </c>
      <c r="BO32" s="227" t="str">
        <f t="shared" si="4"/>
        <v/>
      </c>
      <c r="BP32" s="227" t="str">
        <f t="shared" si="5"/>
        <v/>
      </c>
      <c r="BQ32" s="227" t="str">
        <f t="shared" si="6"/>
        <v/>
      </c>
      <c r="BR32" s="227" t="str">
        <f t="shared" si="7"/>
        <v/>
      </c>
      <c r="BS32" s="227" t="str">
        <f t="shared" si="8"/>
        <v/>
      </c>
      <c r="BT32" s="227" t="str">
        <f t="shared" si="9"/>
        <v/>
      </c>
      <c r="BU32" s="227" t="str">
        <f t="shared" si="10"/>
        <v/>
      </c>
      <c r="BV32" s="227" t="str">
        <f t="shared" si="11"/>
        <v/>
      </c>
      <c r="BW32" s="228"/>
    </row>
    <row r="33" spans="1:75">
      <c r="A33" s="214">
        <f>'Statement of Marks'!A35</f>
        <v>30</v>
      </c>
      <c r="B33" s="215" t="str">
        <f>IF('Statement of Marks'!B35="","",'Statement of Marks'!B35)</f>
        <v/>
      </c>
      <c r="C33" s="216" t="str">
        <f>IF('Statement of Marks'!C35="","",'Statement of Marks'!C35)</f>
        <v/>
      </c>
      <c r="D33" s="217" t="str">
        <f>IF('Statement of Marks'!D35="","",'Statement of Marks'!D35)</f>
        <v/>
      </c>
      <c r="E33" s="218" t="str">
        <f>IF('Statement of Marks'!E35="","",'Statement of Marks'!E35)</f>
        <v/>
      </c>
      <c r="F33" s="218" t="str">
        <f>IF('Statement of Marks'!F35="","",'Statement of Marks'!F35)</f>
        <v/>
      </c>
      <c r="G33" s="218" t="str">
        <f>IF('Statement of Marks'!G35="","",'Statement of Marks'!G35)</f>
        <v/>
      </c>
      <c r="H33" s="219" t="str">
        <f>IF('Statement of Marks'!H35="","",'Statement of Marks'!H35)</f>
        <v/>
      </c>
      <c r="I33" s="219" t="str">
        <f>IF('Statement of Marks'!I35="","",'Statement of Marks'!I35)</f>
        <v/>
      </c>
      <c r="J33" s="220" t="str">
        <f>IF('Statement of Marks'!FD35="","",'Statement of Marks'!FD35)</f>
        <v xml:space="preserve"> </v>
      </c>
      <c r="K33" s="482" t="str">
        <f>IF('Statement of Marks'!FE35="","",'Statement of Marks'!FE35)</f>
        <v/>
      </c>
      <c r="L33" s="221" t="str">
        <f>IF('Statement of Marks'!FF35="","",'Statement of Marks'!FF35)</f>
        <v/>
      </c>
      <c r="M33" s="222" t="str">
        <f>IF('Statement of Marks'!FG35="","",'Statement of Marks'!FG35)</f>
        <v/>
      </c>
      <c r="N33" s="223" t="str">
        <f>IF('Statement of Marks'!FH35="","",'Statement of Marks'!FH35)</f>
        <v/>
      </c>
      <c r="O33" s="224" t="str">
        <f>IF('Statement of Marks'!FB35="","",'Statement of Marks'!FB35)</f>
        <v xml:space="preserve">      </v>
      </c>
      <c r="P33" s="225" t="str">
        <f>IF('Statement of Marks'!FI35="","",'Statement of Marks'!FI35)</f>
        <v/>
      </c>
      <c r="BJ33" s="226" t="str">
        <f>'Statement of Marks'!E35</f>
        <v/>
      </c>
      <c r="BK33" s="227" t="str">
        <f t="shared" si="0"/>
        <v/>
      </c>
      <c r="BL33" s="227" t="str">
        <f t="shared" si="1"/>
        <v/>
      </c>
      <c r="BM33" s="227" t="str">
        <f t="shared" si="2"/>
        <v/>
      </c>
      <c r="BN33" s="227" t="str">
        <f t="shared" si="3"/>
        <v/>
      </c>
      <c r="BO33" s="227" t="str">
        <f t="shared" si="4"/>
        <v/>
      </c>
      <c r="BP33" s="227" t="str">
        <f t="shared" si="5"/>
        <v/>
      </c>
      <c r="BQ33" s="227" t="str">
        <f t="shared" si="6"/>
        <v/>
      </c>
      <c r="BR33" s="227" t="str">
        <f t="shared" si="7"/>
        <v/>
      </c>
      <c r="BS33" s="227" t="str">
        <f t="shared" si="8"/>
        <v/>
      </c>
      <c r="BT33" s="227" t="str">
        <f t="shared" si="9"/>
        <v/>
      </c>
      <c r="BU33" s="227" t="str">
        <f t="shared" si="10"/>
        <v/>
      </c>
      <c r="BV33" s="227" t="str">
        <f t="shared" si="11"/>
        <v/>
      </c>
      <c r="BW33" s="228"/>
    </row>
    <row r="34" spans="1:75">
      <c r="A34" s="214">
        <f>'Statement of Marks'!A36</f>
        <v>31</v>
      </c>
      <c r="B34" s="215" t="str">
        <f>IF('Statement of Marks'!B36="","",'Statement of Marks'!B36)</f>
        <v/>
      </c>
      <c r="C34" s="216" t="str">
        <f>IF('Statement of Marks'!C36="","",'Statement of Marks'!C36)</f>
        <v/>
      </c>
      <c r="D34" s="217" t="str">
        <f>IF('Statement of Marks'!D36="","",'Statement of Marks'!D36)</f>
        <v/>
      </c>
      <c r="E34" s="218" t="str">
        <f>IF('Statement of Marks'!E36="","",'Statement of Marks'!E36)</f>
        <v/>
      </c>
      <c r="F34" s="218" t="str">
        <f>IF('Statement of Marks'!F36="","",'Statement of Marks'!F36)</f>
        <v/>
      </c>
      <c r="G34" s="218" t="str">
        <f>IF('Statement of Marks'!G36="","",'Statement of Marks'!G36)</f>
        <v/>
      </c>
      <c r="H34" s="219" t="str">
        <f>IF('Statement of Marks'!H36="","",'Statement of Marks'!H36)</f>
        <v/>
      </c>
      <c r="I34" s="219" t="str">
        <f>IF('Statement of Marks'!I36="","",'Statement of Marks'!I36)</f>
        <v/>
      </c>
      <c r="J34" s="220" t="str">
        <f>IF('Statement of Marks'!FD36="","",'Statement of Marks'!FD36)</f>
        <v xml:space="preserve"> </v>
      </c>
      <c r="K34" s="482" t="str">
        <f>IF('Statement of Marks'!FE36="","",'Statement of Marks'!FE36)</f>
        <v/>
      </c>
      <c r="L34" s="221" t="str">
        <f>IF('Statement of Marks'!FF36="","",'Statement of Marks'!FF36)</f>
        <v/>
      </c>
      <c r="M34" s="222" t="str">
        <f>IF('Statement of Marks'!FG36="","",'Statement of Marks'!FG36)</f>
        <v/>
      </c>
      <c r="N34" s="223" t="str">
        <f>IF('Statement of Marks'!FH36="","",'Statement of Marks'!FH36)</f>
        <v/>
      </c>
      <c r="O34" s="224" t="str">
        <f>IF('Statement of Marks'!FB36="","",'Statement of Marks'!FB36)</f>
        <v xml:space="preserve">      </v>
      </c>
      <c r="P34" s="225" t="str">
        <f>IF('Statement of Marks'!FI36="","",'Statement of Marks'!FI36)</f>
        <v/>
      </c>
      <c r="BJ34" s="226" t="str">
        <f>'Statement of Marks'!E36</f>
        <v/>
      </c>
      <c r="BK34" s="227" t="str">
        <f t="shared" si="0"/>
        <v/>
      </c>
      <c r="BL34" s="227" t="str">
        <f t="shared" si="1"/>
        <v/>
      </c>
      <c r="BM34" s="227" t="str">
        <f t="shared" si="2"/>
        <v/>
      </c>
      <c r="BN34" s="227" t="str">
        <f t="shared" si="3"/>
        <v/>
      </c>
      <c r="BO34" s="227" t="str">
        <f t="shared" si="4"/>
        <v/>
      </c>
      <c r="BP34" s="227" t="str">
        <f t="shared" si="5"/>
        <v/>
      </c>
      <c r="BQ34" s="227" t="str">
        <f t="shared" si="6"/>
        <v/>
      </c>
      <c r="BR34" s="227" t="str">
        <f t="shared" si="7"/>
        <v/>
      </c>
      <c r="BS34" s="227" t="str">
        <f t="shared" si="8"/>
        <v/>
      </c>
      <c r="BT34" s="227" t="str">
        <f t="shared" si="9"/>
        <v/>
      </c>
      <c r="BU34" s="227" t="str">
        <f t="shared" si="10"/>
        <v/>
      </c>
      <c r="BV34" s="227" t="str">
        <f t="shared" si="11"/>
        <v/>
      </c>
      <c r="BW34" s="228"/>
    </row>
    <row r="35" spans="1:75">
      <c r="A35" s="214">
        <f>'Statement of Marks'!A37</f>
        <v>32</v>
      </c>
      <c r="B35" s="215" t="str">
        <f>IF('Statement of Marks'!B37="","",'Statement of Marks'!B37)</f>
        <v/>
      </c>
      <c r="C35" s="216" t="str">
        <f>IF('Statement of Marks'!C37="","",'Statement of Marks'!C37)</f>
        <v/>
      </c>
      <c r="D35" s="217" t="str">
        <f>IF('Statement of Marks'!D37="","",'Statement of Marks'!D37)</f>
        <v/>
      </c>
      <c r="E35" s="218" t="str">
        <f>IF('Statement of Marks'!E37="","",'Statement of Marks'!E37)</f>
        <v/>
      </c>
      <c r="F35" s="218" t="str">
        <f>IF('Statement of Marks'!F37="","",'Statement of Marks'!F37)</f>
        <v/>
      </c>
      <c r="G35" s="218" t="str">
        <f>IF('Statement of Marks'!G37="","",'Statement of Marks'!G37)</f>
        <v/>
      </c>
      <c r="H35" s="219" t="str">
        <f>IF('Statement of Marks'!H37="","",'Statement of Marks'!H37)</f>
        <v/>
      </c>
      <c r="I35" s="219" t="str">
        <f>IF('Statement of Marks'!I37="","",'Statement of Marks'!I37)</f>
        <v/>
      </c>
      <c r="J35" s="220" t="str">
        <f>IF('Statement of Marks'!FD37="","",'Statement of Marks'!FD37)</f>
        <v xml:space="preserve"> </v>
      </c>
      <c r="K35" s="482" t="str">
        <f>IF('Statement of Marks'!FE37="","",'Statement of Marks'!FE37)</f>
        <v/>
      </c>
      <c r="L35" s="221" t="str">
        <f>IF('Statement of Marks'!FF37="","",'Statement of Marks'!FF37)</f>
        <v/>
      </c>
      <c r="M35" s="222" t="str">
        <f>IF('Statement of Marks'!FG37="","",'Statement of Marks'!FG37)</f>
        <v/>
      </c>
      <c r="N35" s="223" t="str">
        <f>IF('Statement of Marks'!FH37="","",'Statement of Marks'!FH37)</f>
        <v/>
      </c>
      <c r="O35" s="224" t="str">
        <f>IF('Statement of Marks'!FB37="","",'Statement of Marks'!FB37)</f>
        <v xml:space="preserve">      </v>
      </c>
      <c r="P35" s="225" t="str">
        <f>IF('Statement of Marks'!FI37="","",'Statement of Marks'!FI37)</f>
        <v/>
      </c>
      <c r="BJ35" s="226" t="str">
        <f>'Statement of Marks'!E37</f>
        <v/>
      </c>
      <c r="BK35" s="227" t="str">
        <f t="shared" si="0"/>
        <v/>
      </c>
      <c r="BL35" s="227" t="str">
        <f t="shared" si="1"/>
        <v/>
      </c>
      <c r="BM35" s="227" t="str">
        <f t="shared" si="2"/>
        <v/>
      </c>
      <c r="BN35" s="227" t="str">
        <f t="shared" si="3"/>
        <v/>
      </c>
      <c r="BO35" s="227" t="str">
        <f t="shared" si="4"/>
        <v/>
      </c>
      <c r="BP35" s="227" t="str">
        <f t="shared" si="5"/>
        <v/>
      </c>
      <c r="BQ35" s="227" t="str">
        <f t="shared" si="6"/>
        <v/>
      </c>
      <c r="BR35" s="227" t="str">
        <f t="shared" si="7"/>
        <v/>
      </c>
      <c r="BS35" s="227" t="str">
        <f t="shared" si="8"/>
        <v/>
      </c>
      <c r="BT35" s="227" t="str">
        <f t="shared" si="9"/>
        <v/>
      </c>
      <c r="BU35" s="227" t="str">
        <f t="shared" si="10"/>
        <v/>
      </c>
      <c r="BV35" s="227" t="str">
        <f t="shared" si="11"/>
        <v/>
      </c>
      <c r="BW35" s="228"/>
    </row>
    <row r="36" spans="1:75">
      <c r="A36" s="214">
        <f>'Statement of Marks'!A38</f>
        <v>33</v>
      </c>
      <c r="B36" s="215" t="str">
        <f>IF('Statement of Marks'!B38="","",'Statement of Marks'!B38)</f>
        <v/>
      </c>
      <c r="C36" s="216" t="str">
        <f>IF('Statement of Marks'!C38="","",'Statement of Marks'!C38)</f>
        <v/>
      </c>
      <c r="D36" s="217" t="str">
        <f>IF('Statement of Marks'!D38="","",'Statement of Marks'!D38)</f>
        <v/>
      </c>
      <c r="E36" s="218" t="str">
        <f>IF('Statement of Marks'!E38="","",'Statement of Marks'!E38)</f>
        <v/>
      </c>
      <c r="F36" s="218" t="str">
        <f>IF('Statement of Marks'!F38="","",'Statement of Marks'!F38)</f>
        <v/>
      </c>
      <c r="G36" s="218" t="str">
        <f>IF('Statement of Marks'!G38="","",'Statement of Marks'!G38)</f>
        <v/>
      </c>
      <c r="H36" s="219" t="str">
        <f>IF('Statement of Marks'!H38="","",'Statement of Marks'!H38)</f>
        <v/>
      </c>
      <c r="I36" s="219" t="str">
        <f>IF('Statement of Marks'!I38="","",'Statement of Marks'!I38)</f>
        <v/>
      </c>
      <c r="J36" s="220" t="str">
        <f>IF('Statement of Marks'!FD38="","",'Statement of Marks'!FD38)</f>
        <v xml:space="preserve"> </v>
      </c>
      <c r="K36" s="482" t="str">
        <f>IF('Statement of Marks'!FE38="","",'Statement of Marks'!FE38)</f>
        <v/>
      </c>
      <c r="L36" s="221" t="str">
        <f>IF('Statement of Marks'!FF38="","",'Statement of Marks'!FF38)</f>
        <v/>
      </c>
      <c r="M36" s="222" t="str">
        <f>IF('Statement of Marks'!FG38="","",'Statement of Marks'!FG38)</f>
        <v/>
      </c>
      <c r="N36" s="223" t="str">
        <f>IF('Statement of Marks'!FH38="","",'Statement of Marks'!FH38)</f>
        <v/>
      </c>
      <c r="O36" s="224" t="str">
        <f>IF('Statement of Marks'!FB38="","",'Statement of Marks'!FB38)</f>
        <v xml:space="preserve">      </v>
      </c>
      <c r="P36" s="225" t="str">
        <f>IF('Statement of Marks'!FI38="","",'Statement of Marks'!FI38)</f>
        <v/>
      </c>
      <c r="BJ36" s="226" t="str">
        <f>'Statement of Marks'!E38</f>
        <v/>
      </c>
      <c r="BK36" s="227" t="str">
        <f t="shared" si="0"/>
        <v/>
      </c>
      <c r="BL36" s="227" t="str">
        <f t="shared" si="1"/>
        <v/>
      </c>
      <c r="BM36" s="227" t="str">
        <f t="shared" si="2"/>
        <v/>
      </c>
      <c r="BN36" s="227" t="str">
        <f t="shared" si="3"/>
        <v/>
      </c>
      <c r="BO36" s="227" t="str">
        <f t="shared" si="4"/>
        <v/>
      </c>
      <c r="BP36" s="227" t="str">
        <f t="shared" si="5"/>
        <v/>
      </c>
      <c r="BQ36" s="227" t="str">
        <f t="shared" si="6"/>
        <v/>
      </c>
      <c r="BR36" s="227" t="str">
        <f t="shared" si="7"/>
        <v/>
      </c>
      <c r="BS36" s="227" t="str">
        <f t="shared" si="8"/>
        <v/>
      </c>
      <c r="BT36" s="227" t="str">
        <f t="shared" si="9"/>
        <v/>
      </c>
      <c r="BU36" s="227" t="str">
        <f t="shared" si="10"/>
        <v/>
      </c>
      <c r="BV36" s="227" t="str">
        <f t="shared" si="11"/>
        <v/>
      </c>
      <c r="BW36" s="228"/>
    </row>
    <row r="37" spans="1:75">
      <c r="A37" s="214">
        <f>'Statement of Marks'!A39</f>
        <v>34</v>
      </c>
      <c r="B37" s="215" t="str">
        <f>IF('Statement of Marks'!B39="","",'Statement of Marks'!B39)</f>
        <v/>
      </c>
      <c r="C37" s="216" t="str">
        <f>IF('Statement of Marks'!C39="","",'Statement of Marks'!C39)</f>
        <v/>
      </c>
      <c r="D37" s="217" t="str">
        <f>IF('Statement of Marks'!D39="","",'Statement of Marks'!D39)</f>
        <v/>
      </c>
      <c r="E37" s="218" t="str">
        <f>IF('Statement of Marks'!E39="","",'Statement of Marks'!E39)</f>
        <v/>
      </c>
      <c r="F37" s="218" t="str">
        <f>IF('Statement of Marks'!F39="","",'Statement of Marks'!F39)</f>
        <v/>
      </c>
      <c r="G37" s="218" t="str">
        <f>IF('Statement of Marks'!G39="","",'Statement of Marks'!G39)</f>
        <v/>
      </c>
      <c r="H37" s="219" t="str">
        <f>IF('Statement of Marks'!H39="","",'Statement of Marks'!H39)</f>
        <v/>
      </c>
      <c r="I37" s="219" t="str">
        <f>IF('Statement of Marks'!I39="","",'Statement of Marks'!I39)</f>
        <v/>
      </c>
      <c r="J37" s="220" t="str">
        <f>IF('Statement of Marks'!FD39="","",'Statement of Marks'!FD39)</f>
        <v xml:space="preserve"> </v>
      </c>
      <c r="K37" s="482" t="str">
        <f>IF('Statement of Marks'!FE39="","",'Statement of Marks'!FE39)</f>
        <v/>
      </c>
      <c r="L37" s="221" t="str">
        <f>IF('Statement of Marks'!FF39="","",'Statement of Marks'!FF39)</f>
        <v/>
      </c>
      <c r="M37" s="222" t="str">
        <f>IF('Statement of Marks'!FG39="","",'Statement of Marks'!FG39)</f>
        <v/>
      </c>
      <c r="N37" s="223" t="str">
        <f>IF('Statement of Marks'!FH39="","",'Statement of Marks'!FH39)</f>
        <v/>
      </c>
      <c r="O37" s="224" t="str">
        <f>IF('Statement of Marks'!FB39="","",'Statement of Marks'!FB39)</f>
        <v xml:space="preserve">      </v>
      </c>
      <c r="P37" s="225" t="str">
        <f>IF('Statement of Marks'!FI39="","",'Statement of Marks'!FI39)</f>
        <v/>
      </c>
      <c r="BJ37" s="226" t="str">
        <f>'Statement of Marks'!E39</f>
        <v/>
      </c>
      <c r="BK37" s="227" t="str">
        <f t="shared" si="0"/>
        <v/>
      </c>
      <c r="BL37" s="227" t="str">
        <f t="shared" si="1"/>
        <v/>
      </c>
      <c r="BM37" s="227" t="str">
        <f t="shared" si="2"/>
        <v/>
      </c>
      <c r="BN37" s="227" t="str">
        <f t="shared" si="3"/>
        <v/>
      </c>
      <c r="BO37" s="227" t="str">
        <f t="shared" si="4"/>
        <v/>
      </c>
      <c r="BP37" s="227" t="str">
        <f t="shared" si="5"/>
        <v/>
      </c>
      <c r="BQ37" s="227" t="str">
        <f t="shared" si="6"/>
        <v/>
      </c>
      <c r="BR37" s="227" t="str">
        <f t="shared" si="7"/>
        <v/>
      </c>
      <c r="BS37" s="227" t="str">
        <f t="shared" si="8"/>
        <v/>
      </c>
      <c r="BT37" s="227" t="str">
        <f t="shared" si="9"/>
        <v/>
      </c>
      <c r="BU37" s="227" t="str">
        <f t="shared" si="10"/>
        <v/>
      </c>
      <c r="BV37" s="227" t="str">
        <f t="shared" si="11"/>
        <v/>
      </c>
      <c r="BW37" s="228"/>
    </row>
    <row r="38" spans="1:75">
      <c r="A38" s="214">
        <f>'Statement of Marks'!A40</f>
        <v>35</v>
      </c>
      <c r="B38" s="215" t="str">
        <f>IF('Statement of Marks'!B40="","",'Statement of Marks'!B40)</f>
        <v/>
      </c>
      <c r="C38" s="216" t="str">
        <f>IF('Statement of Marks'!C40="","",'Statement of Marks'!C40)</f>
        <v/>
      </c>
      <c r="D38" s="217" t="str">
        <f>IF('Statement of Marks'!D40="","",'Statement of Marks'!D40)</f>
        <v/>
      </c>
      <c r="E38" s="218" t="str">
        <f>IF('Statement of Marks'!E40="","",'Statement of Marks'!E40)</f>
        <v/>
      </c>
      <c r="F38" s="218" t="str">
        <f>IF('Statement of Marks'!F40="","",'Statement of Marks'!F40)</f>
        <v/>
      </c>
      <c r="G38" s="218" t="str">
        <f>IF('Statement of Marks'!G40="","",'Statement of Marks'!G40)</f>
        <v/>
      </c>
      <c r="H38" s="219" t="str">
        <f>IF('Statement of Marks'!H40="","",'Statement of Marks'!H40)</f>
        <v/>
      </c>
      <c r="I38" s="219" t="str">
        <f>IF('Statement of Marks'!I40="","",'Statement of Marks'!I40)</f>
        <v/>
      </c>
      <c r="J38" s="220" t="str">
        <f>IF('Statement of Marks'!FD40="","",'Statement of Marks'!FD40)</f>
        <v xml:space="preserve"> </v>
      </c>
      <c r="K38" s="482" t="str">
        <f>IF('Statement of Marks'!FE40="","",'Statement of Marks'!FE40)</f>
        <v/>
      </c>
      <c r="L38" s="221" t="str">
        <f>IF('Statement of Marks'!FF40="","",'Statement of Marks'!FF40)</f>
        <v/>
      </c>
      <c r="M38" s="222" t="str">
        <f>IF('Statement of Marks'!FG40="","",'Statement of Marks'!FG40)</f>
        <v/>
      </c>
      <c r="N38" s="223" t="str">
        <f>IF('Statement of Marks'!FH40="","",'Statement of Marks'!FH40)</f>
        <v/>
      </c>
      <c r="O38" s="224" t="str">
        <f>IF('Statement of Marks'!FB40="","",'Statement of Marks'!FB40)</f>
        <v xml:space="preserve">      </v>
      </c>
      <c r="P38" s="225" t="str">
        <f>IF('Statement of Marks'!FI40="","",'Statement of Marks'!FI40)</f>
        <v/>
      </c>
      <c r="BJ38" s="226" t="str">
        <f>'Statement of Marks'!E40</f>
        <v/>
      </c>
      <c r="BK38" s="227" t="str">
        <f t="shared" si="0"/>
        <v/>
      </c>
      <c r="BL38" s="227" t="str">
        <f t="shared" si="1"/>
        <v/>
      </c>
      <c r="BM38" s="227" t="str">
        <f t="shared" si="2"/>
        <v/>
      </c>
      <c r="BN38" s="227" t="str">
        <f t="shared" si="3"/>
        <v/>
      </c>
      <c r="BO38" s="227" t="str">
        <f t="shared" si="4"/>
        <v/>
      </c>
      <c r="BP38" s="227" t="str">
        <f t="shared" si="5"/>
        <v/>
      </c>
      <c r="BQ38" s="227" t="str">
        <f t="shared" si="6"/>
        <v/>
      </c>
      <c r="BR38" s="227" t="str">
        <f t="shared" si="7"/>
        <v/>
      </c>
      <c r="BS38" s="227" t="str">
        <f t="shared" si="8"/>
        <v/>
      </c>
      <c r="BT38" s="227" t="str">
        <f t="shared" si="9"/>
        <v/>
      </c>
      <c r="BU38" s="227" t="str">
        <f t="shared" si="10"/>
        <v/>
      </c>
      <c r="BV38" s="227" t="str">
        <f t="shared" si="11"/>
        <v/>
      </c>
      <c r="BW38" s="228"/>
    </row>
    <row r="39" spans="1:75">
      <c r="A39" s="214">
        <f>'Statement of Marks'!A41</f>
        <v>36</v>
      </c>
      <c r="B39" s="215" t="str">
        <f>IF('Statement of Marks'!B41="","",'Statement of Marks'!B41)</f>
        <v/>
      </c>
      <c r="C39" s="216" t="str">
        <f>IF('Statement of Marks'!C41="","",'Statement of Marks'!C41)</f>
        <v/>
      </c>
      <c r="D39" s="217" t="str">
        <f>IF('Statement of Marks'!D41="","",'Statement of Marks'!D41)</f>
        <v/>
      </c>
      <c r="E39" s="218" t="str">
        <f>IF('Statement of Marks'!E41="","",'Statement of Marks'!E41)</f>
        <v/>
      </c>
      <c r="F39" s="218" t="str">
        <f>IF('Statement of Marks'!F41="","",'Statement of Marks'!F41)</f>
        <v/>
      </c>
      <c r="G39" s="218" t="str">
        <f>IF('Statement of Marks'!G41="","",'Statement of Marks'!G41)</f>
        <v/>
      </c>
      <c r="H39" s="219" t="str">
        <f>IF('Statement of Marks'!H41="","",'Statement of Marks'!H41)</f>
        <v/>
      </c>
      <c r="I39" s="219" t="str">
        <f>IF('Statement of Marks'!I41="","",'Statement of Marks'!I41)</f>
        <v/>
      </c>
      <c r="J39" s="220" t="str">
        <f>IF('Statement of Marks'!FD41="","",'Statement of Marks'!FD41)</f>
        <v xml:space="preserve"> </v>
      </c>
      <c r="K39" s="482" t="str">
        <f>IF('Statement of Marks'!FE41="","",'Statement of Marks'!FE41)</f>
        <v/>
      </c>
      <c r="L39" s="221" t="str">
        <f>IF('Statement of Marks'!FF41="","",'Statement of Marks'!FF41)</f>
        <v/>
      </c>
      <c r="M39" s="222" t="str">
        <f>IF('Statement of Marks'!FG41="","",'Statement of Marks'!FG41)</f>
        <v/>
      </c>
      <c r="N39" s="223" t="str">
        <f>IF('Statement of Marks'!FH41="","",'Statement of Marks'!FH41)</f>
        <v/>
      </c>
      <c r="O39" s="224" t="str">
        <f>IF('Statement of Marks'!FB41="","",'Statement of Marks'!FB41)</f>
        <v xml:space="preserve">      </v>
      </c>
      <c r="P39" s="225" t="str">
        <f>IF('Statement of Marks'!FI41="","",'Statement of Marks'!FI41)</f>
        <v/>
      </c>
      <c r="BJ39" s="226" t="str">
        <f>'Statement of Marks'!E41</f>
        <v/>
      </c>
      <c r="BK39" s="227" t="str">
        <f t="shared" si="0"/>
        <v/>
      </c>
      <c r="BL39" s="227" t="str">
        <f t="shared" si="1"/>
        <v/>
      </c>
      <c r="BM39" s="227" t="str">
        <f t="shared" si="2"/>
        <v/>
      </c>
      <c r="BN39" s="227" t="str">
        <f t="shared" si="3"/>
        <v/>
      </c>
      <c r="BO39" s="227" t="str">
        <f t="shared" si="4"/>
        <v/>
      </c>
      <c r="BP39" s="227" t="str">
        <f t="shared" si="5"/>
        <v/>
      </c>
      <c r="BQ39" s="227" t="str">
        <f t="shared" si="6"/>
        <v/>
      </c>
      <c r="BR39" s="227" t="str">
        <f t="shared" si="7"/>
        <v/>
      </c>
      <c r="BS39" s="227" t="str">
        <f t="shared" si="8"/>
        <v/>
      </c>
      <c r="BT39" s="227" t="str">
        <f t="shared" si="9"/>
        <v/>
      </c>
      <c r="BU39" s="227" t="str">
        <f t="shared" si="10"/>
        <v/>
      </c>
      <c r="BV39" s="227" t="str">
        <f t="shared" si="11"/>
        <v/>
      </c>
      <c r="BW39" s="228"/>
    </row>
    <row r="40" spans="1:75">
      <c r="A40" s="214">
        <f>'Statement of Marks'!A42</f>
        <v>37</v>
      </c>
      <c r="B40" s="215" t="str">
        <f>IF('Statement of Marks'!B42="","",'Statement of Marks'!B42)</f>
        <v/>
      </c>
      <c r="C40" s="216" t="str">
        <f>IF('Statement of Marks'!C42="","",'Statement of Marks'!C42)</f>
        <v/>
      </c>
      <c r="D40" s="217" t="str">
        <f>IF('Statement of Marks'!D42="","",'Statement of Marks'!D42)</f>
        <v/>
      </c>
      <c r="E40" s="218" t="str">
        <f>IF('Statement of Marks'!E42="","",'Statement of Marks'!E42)</f>
        <v/>
      </c>
      <c r="F40" s="218" t="str">
        <f>IF('Statement of Marks'!F42="","",'Statement of Marks'!F42)</f>
        <v/>
      </c>
      <c r="G40" s="218" t="str">
        <f>IF('Statement of Marks'!G42="","",'Statement of Marks'!G42)</f>
        <v/>
      </c>
      <c r="H40" s="219" t="str">
        <f>IF('Statement of Marks'!H42="","",'Statement of Marks'!H42)</f>
        <v/>
      </c>
      <c r="I40" s="219" t="str">
        <f>IF('Statement of Marks'!I42="","",'Statement of Marks'!I42)</f>
        <v/>
      </c>
      <c r="J40" s="220" t="str">
        <f>IF('Statement of Marks'!FD42="","",'Statement of Marks'!FD42)</f>
        <v xml:space="preserve"> </v>
      </c>
      <c r="K40" s="482" t="str">
        <f>IF('Statement of Marks'!FE42="","",'Statement of Marks'!FE42)</f>
        <v/>
      </c>
      <c r="L40" s="221" t="str">
        <f>IF('Statement of Marks'!FF42="","",'Statement of Marks'!FF42)</f>
        <v/>
      </c>
      <c r="M40" s="222" t="str">
        <f>IF('Statement of Marks'!FG42="","",'Statement of Marks'!FG42)</f>
        <v/>
      </c>
      <c r="N40" s="223" t="str">
        <f>IF('Statement of Marks'!FH42="","",'Statement of Marks'!FH42)</f>
        <v/>
      </c>
      <c r="O40" s="224" t="str">
        <f>IF('Statement of Marks'!FB42="","",'Statement of Marks'!FB42)</f>
        <v xml:space="preserve">      </v>
      </c>
      <c r="P40" s="225" t="str">
        <f>IF('Statement of Marks'!FI42="","",'Statement of Marks'!FI42)</f>
        <v/>
      </c>
      <c r="BJ40" s="226" t="str">
        <f>'Statement of Marks'!E42</f>
        <v/>
      </c>
      <c r="BK40" s="227" t="str">
        <f t="shared" si="0"/>
        <v/>
      </c>
      <c r="BL40" s="227" t="str">
        <f t="shared" si="1"/>
        <v/>
      </c>
      <c r="BM40" s="227" t="str">
        <f t="shared" si="2"/>
        <v/>
      </c>
      <c r="BN40" s="227" t="str">
        <f t="shared" si="3"/>
        <v/>
      </c>
      <c r="BO40" s="227" t="str">
        <f t="shared" si="4"/>
        <v/>
      </c>
      <c r="BP40" s="227" t="str">
        <f t="shared" si="5"/>
        <v/>
      </c>
      <c r="BQ40" s="227" t="str">
        <f t="shared" si="6"/>
        <v/>
      </c>
      <c r="BR40" s="227" t="str">
        <f t="shared" si="7"/>
        <v/>
      </c>
      <c r="BS40" s="227" t="str">
        <f t="shared" si="8"/>
        <v/>
      </c>
      <c r="BT40" s="227" t="str">
        <f t="shared" si="9"/>
        <v/>
      </c>
      <c r="BU40" s="227" t="str">
        <f t="shared" si="10"/>
        <v/>
      </c>
      <c r="BV40" s="227" t="str">
        <f t="shared" si="11"/>
        <v/>
      </c>
      <c r="BW40" s="228"/>
    </row>
    <row r="41" spans="1:75">
      <c r="A41" s="214">
        <f>'Statement of Marks'!A43</f>
        <v>38</v>
      </c>
      <c r="B41" s="215" t="str">
        <f>IF('Statement of Marks'!B43="","",'Statement of Marks'!B43)</f>
        <v/>
      </c>
      <c r="C41" s="216" t="str">
        <f>IF('Statement of Marks'!C43="","",'Statement of Marks'!C43)</f>
        <v/>
      </c>
      <c r="D41" s="217" t="str">
        <f>IF('Statement of Marks'!D43="","",'Statement of Marks'!D43)</f>
        <v/>
      </c>
      <c r="E41" s="218" t="str">
        <f>IF('Statement of Marks'!E43="","",'Statement of Marks'!E43)</f>
        <v/>
      </c>
      <c r="F41" s="218" t="str">
        <f>IF('Statement of Marks'!F43="","",'Statement of Marks'!F43)</f>
        <v/>
      </c>
      <c r="G41" s="218" t="str">
        <f>IF('Statement of Marks'!G43="","",'Statement of Marks'!G43)</f>
        <v/>
      </c>
      <c r="H41" s="219" t="str">
        <f>IF('Statement of Marks'!H43="","",'Statement of Marks'!H43)</f>
        <v/>
      </c>
      <c r="I41" s="219" t="str">
        <f>IF('Statement of Marks'!I43="","",'Statement of Marks'!I43)</f>
        <v/>
      </c>
      <c r="J41" s="220" t="str">
        <f>IF('Statement of Marks'!FD43="","",'Statement of Marks'!FD43)</f>
        <v xml:space="preserve"> </v>
      </c>
      <c r="K41" s="482" t="str">
        <f>IF('Statement of Marks'!FE43="","",'Statement of Marks'!FE43)</f>
        <v/>
      </c>
      <c r="L41" s="221" t="str">
        <f>IF('Statement of Marks'!FF43="","",'Statement of Marks'!FF43)</f>
        <v/>
      </c>
      <c r="M41" s="222" t="str">
        <f>IF('Statement of Marks'!FG43="","",'Statement of Marks'!FG43)</f>
        <v/>
      </c>
      <c r="N41" s="223" t="str">
        <f>IF('Statement of Marks'!FH43="","",'Statement of Marks'!FH43)</f>
        <v/>
      </c>
      <c r="O41" s="224" t="str">
        <f>IF('Statement of Marks'!FB43="","",'Statement of Marks'!FB43)</f>
        <v xml:space="preserve">      </v>
      </c>
      <c r="P41" s="225" t="str">
        <f>IF('Statement of Marks'!FI43="","",'Statement of Marks'!FI43)</f>
        <v/>
      </c>
      <c r="BJ41" s="226" t="str">
        <f>'Statement of Marks'!E43</f>
        <v/>
      </c>
      <c r="BK41" s="227" t="str">
        <f t="shared" si="0"/>
        <v/>
      </c>
      <c r="BL41" s="227" t="str">
        <f t="shared" si="1"/>
        <v/>
      </c>
      <c r="BM41" s="227" t="str">
        <f t="shared" si="2"/>
        <v/>
      </c>
      <c r="BN41" s="227" t="str">
        <f t="shared" si="3"/>
        <v/>
      </c>
      <c r="BO41" s="227" t="str">
        <f t="shared" si="4"/>
        <v/>
      </c>
      <c r="BP41" s="227" t="str">
        <f t="shared" si="5"/>
        <v/>
      </c>
      <c r="BQ41" s="227" t="str">
        <f t="shared" si="6"/>
        <v/>
      </c>
      <c r="BR41" s="227" t="str">
        <f t="shared" si="7"/>
        <v/>
      </c>
      <c r="BS41" s="227" t="str">
        <f t="shared" si="8"/>
        <v/>
      </c>
      <c r="BT41" s="227" t="str">
        <f t="shared" si="9"/>
        <v/>
      </c>
      <c r="BU41" s="227" t="str">
        <f t="shared" si="10"/>
        <v/>
      </c>
      <c r="BV41" s="227" t="str">
        <f t="shared" si="11"/>
        <v/>
      </c>
      <c r="BW41" s="228"/>
    </row>
    <row r="42" spans="1:75">
      <c r="A42" s="214">
        <f>'Statement of Marks'!A44</f>
        <v>39</v>
      </c>
      <c r="B42" s="215" t="str">
        <f>IF('Statement of Marks'!B44="","",'Statement of Marks'!B44)</f>
        <v/>
      </c>
      <c r="C42" s="216" t="str">
        <f>IF('Statement of Marks'!C44="","",'Statement of Marks'!C44)</f>
        <v/>
      </c>
      <c r="D42" s="217" t="str">
        <f>IF('Statement of Marks'!D44="","",'Statement of Marks'!D44)</f>
        <v/>
      </c>
      <c r="E42" s="218" t="str">
        <f>IF('Statement of Marks'!E44="","",'Statement of Marks'!E44)</f>
        <v/>
      </c>
      <c r="F42" s="218" t="str">
        <f>IF('Statement of Marks'!F44="","",'Statement of Marks'!F44)</f>
        <v/>
      </c>
      <c r="G42" s="218" t="str">
        <f>IF('Statement of Marks'!G44="","",'Statement of Marks'!G44)</f>
        <v/>
      </c>
      <c r="H42" s="219" t="str">
        <f>IF('Statement of Marks'!H44="","",'Statement of Marks'!H44)</f>
        <v/>
      </c>
      <c r="I42" s="219" t="str">
        <f>IF('Statement of Marks'!I44="","",'Statement of Marks'!I44)</f>
        <v/>
      </c>
      <c r="J42" s="220" t="str">
        <f>IF('Statement of Marks'!FD44="","",'Statement of Marks'!FD44)</f>
        <v xml:space="preserve"> </v>
      </c>
      <c r="K42" s="482" t="str">
        <f>IF('Statement of Marks'!FE44="","",'Statement of Marks'!FE44)</f>
        <v/>
      </c>
      <c r="L42" s="221" t="str">
        <f>IF('Statement of Marks'!FF44="","",'Statement of Marks'!FF44)</f>
        <v/>
      </c>
      <c r="M42" s="222" t="str">
        <f>IF('Statement of Marks'!FG44="","",'Statement of Marks'!FG44)</f>
        <v/>
      </c>
      <c r="N42" s="223" t="str">
        <f>IF('Statement of Marks'!FH44="","",'Statement of Marks'!FH44)</f>
        <v/>
      </c>
      <c r="O42" s="224" t="str">
        <f>IF('Statement of Marks'!FB44="","",'Statement of Marks'!FB44)</f>
        <v xml:space="preserve">      </v>
      </c>
      <c r="P42" s="225" t="str">
        <f>IF('Statement of Marks'!FI44="","",'Statement of Marks'!FI44)</f>
        <v/>
      </c>
      <c r="BJ42" s="226" t="str">
        <f>'Statement of Marks'!E44</f>
        <v/>
      </c>
      <c r="BK42" s="227" t="str">
        <f t="shared" si="0"/>
        <v/>
      </c>
      <c r="BL42" s="227" t="str">
        <f t="shared" si="1"/>
        <v/>
      </c>
      <c r="BM42" s="227" t="str">
        <f t="shared" si="2"/>
        <v/>
      </c>
      <c r="BN42" s="227" t="str">
        <f t="shared" si="3"/>
        <v/>
      </c>
      <c r="BO42" s="227" t="str">
        <f t="shared" si="4"/>
        <v/>
      </c>
      <c r="BP42" s="227" t="str">
        <f t="shared" si="5"/>
        <v/>
      </c>
      <c r="BQ42" s="227" t="str">
        <f t="shared" si="6"/>
        <v/>
      </c>
      <c r="BR42" s="227" t="str">
        <f t="shared" si="7"/>
        <v/>
      </c>
      <c r="BS42" s="227" t="str">
        <f t="shared" si="8"/>
        <v/>
      </c>
      <c r="BT42" s="227" t="str">
        <f t="shared" si="9"/>
        <v/>
      </c>
      <c r="BU42" s="227" t="str">
        <f t="shared" si="10"/>
        <v/>
      </c>
      <c r="BV42" s="227" t="str">
        <f t="shared" si="11"/>
        <v/>
      </c>
      <c r="BW42" s="228"/>
    </row>
    <row r="43" spans="1:75">
      <c r="A43" s="214">
        <f>'Statement of Marks'!A45</f>
        <v>40</v>
      </c>
      <c r="B43" s="215" t="str">
        <f>IF('Statement of Marks'!B45="","",'Statement of Marks'!B45)</f>
        <v/>
      </c>
      <c r="C43" s="216" t="str">
        <f>IF('Statement of Marks'!C45="","",'Statement of Marks'!C45)</f>
        <v/>
      </c>
      <c r="D43" s="217" t="str">
        <f>IF('Statement of Marks'!D45="","",'Statement of Marks'!D45)</f>
        <v/>
      </c>
      <c r="E43" s="218" t="str">
        <f>IF('Statement of Marks'!E45="","",'Statement of Marks'!E45)</f>
        <v/>
      </c>
      <c r="F43" s="218" t="str">
        <f>IF('Statement of Marks'!F45="","",'Statement of Marks'!F45)</f>
        <v/>
      </c>
      <c r="G43" s="218" t="str">
        <f>IF('Statement of Marks'!G45="","",'Statement of Marks'!G45)</f>
        <v/>
      </c>
      <c r="H43" s="219" t="str">
        <f>IF('Statement of Marks'!H45="","",'Statement of Marks'!H45)</f>
        <v/>
      </c>
      <c r="I43" s="219" t="str">
        <f>IF('Statement of Marks'!I45="","",'Statement of Marks'!I45)</f>
        <v/>
      </c>
      <c r="J43" s="220" t="str">
        <f>IF('Statement of Marks'!FD45="","",'Statement of Marks'!FD45)</f>
        <v xml:space="preserve"> </v>
      </c>
      <c r="K43" s="482" t="str">
        <f>IF('Statement of Marks'!FE45="","",'Statement of Marks'!FE45)</f>
        <v/>
      </c>
      <c r="L43" s="221" t="str">
        <f>IF('Statement of Marks'!FF45="","",'Statement of Marks'!FF45)</f>
        <v/>
      </c>
      <c r="M43" s="222" t="str">
        <f>IF('Statement of Marks'!FG45="","",'Statement of Marks'!FG45)</f>
        <v/>
      </c>
      <c r="N43" s="223" t="str">
        <f>IF('Statement of Marks'!FH45="","",'Statement of Marks'!FH45)</f>
        <v/>
      </c>
      <c r="O43" s="224" t="str">
        <f>IF('Statement of Marks'!FB45="","",'Statement of Marks'!FB45)</f>
        <v xml:space="preserve">      </v>
      </c>
      <c r="P43" s="225" t="str">
        <f>IF('Statement of Marks'!FI45="","",'Statement of Marks'!FI45)</f>
        <v/>
      </c>
      <c r="BJ43" s="226" t="str">
        <f>'Statement of Marks'!E45</f>
        <v/>
      </c>
      <c r="BK43" s="227" t="str">
        <f t="shared" si="0"/>
        <v/>
      </c>
      <c r="BL43" s="227" t="str">
        <f t="shared" si="1"/>
        <v/>
      </c>
      <c r="BM43" s="227" t="str">
        <f t="shared" si="2"/>
        <v/>
      </c>
      <c r="BN43" s="227" t="str">
        <f t="shared" si="3"/>
        <v/>
      </c>
      <c r="BO43" s="227" t="str">
        <f t="shared" si="4"/>
        <v/>
      </c>
      <c r="BP43" s="227" t="str">
        <f t="shared" si="5"/>
        <v/>
      </c>
      <c r="BQ43" s="227" t="str">
        <f t="shared" si="6"/>
        <v/>
      </c>
      <c r="BR43" s="227" t="str">
        <f t="shared" si="7"/>
        <v/>
      </c>
      <c r="BS43" s="227" t="str">
        <f t="shared" si="8"/>
        <v/>
      </c>
      <c r="BT43" s="227" t="str">
        <f t="shared" si="9"/>
        <v/>
      </c>
      <c r="BU43" s="227" t="str">
        <f t="shared" si="10"/>
        <v/>
      </c>
      <c r="BV43" s="227" t="str">
        <f t="shared" si="11"/>
        <v/>
      </c>
      <c r="BW43" s="228"/>
    </row>
    <row r="44" spans="1:75">
      <c r="A44" s="214">
        <f>'Statement of Marks'!A46</f>
        <v>41</v>
      </c>
      <c r="B44" s="215" t="str">
        <f>IF('Statement of Marks'!B46="","",'Statement of Marks'!B46)</f>
        <v/>
      </c>
      <c r="C44" s="216" t="str">
        <f>IF('Statement of Marks'!C46="","",'Statement of Marks'!C46)</f>
        <v/>
      </c>
      <c r="D44" s="217" t="str">
        <f>IF('Statement of Marks'!D46="","",'Statement of Marks'!D46)</f>
        <v/>
      </c>
      <c r="E44" s="218" t="str">
        <f>IF('Statement of Marks'!E46="","",'Statement of Marks'!E46)</f>
        <v/>
      </c>
      <c r="F44" s="218" t="str">
        <f>IF('Statement of Marks'!F46="","",'Statement of Marks'!F46)</f>
        <v/>
      </c>
      <c r="G44" s="218" t="str">
        <f>IF('Statement of Marks'!G46="","",'Statement of Marks'!G46)</f>
        <v/>
      </c>
      <c r="H44" s="219" t="str">
        <f>IF('Statement of Marks'!H46="","",'Statement of Marks'!H46)</f>
        <v/>
      </c>
      <c r="I44" s="219" t="str">
        <f>IF('Statement of Marks'!I46="","",'Statement of Marks'!I46)</f>
        <v/>
      </c>
      <c r="J44" s="220" t="str">
        <f>IF('Statement of Marks'!FD46="","",'Statement of Marks'!FD46)</f>
        <v xml:space="preserve"> </v>
      </c>
      <c r="K44" s="482" t="str">
        <f>IF('Statement of Marks'!FE46="","",'Statement of Marks'!FE46)</f>
        <v/>
      </c>
      <c r="L44" s="221" t="str">
        <f>IF('Statement of Marks'!FF46="","",'Statement of Marks'!FF46)</f>
        <v/>
      </c>
      <c r="M44" s="222" t="str">
        <f>IF('Statement of Marks'!FG46="","",'Statement of Marks'!FG46)</f>
        <v/>
      </c>
      <c r="N44" s="223" t="str">
        <f>IF('Statement of Marks'!FH46="","",'Statement of Marks'!FH46)</f>
        <v/>
      </c>
      <c r="O44" s="224" t="str">
        <f>IF('Statement of Marks'!FB46="","",'Statement of Marks'!FB46)</f>
        <v xml:space="preserve">      </v>
      </c>
      <c r="P44" s="225" t="str">
        <f>IF('Statement of Marks'!FI46="","",'Statement of Marks'!FI46)</f>
        <v/>
      </c>
      <c r="BJ44" s="226" t="str">
        <f>'Statement of Marks'!E46</f>
        <v/>
      </c>
      <c r="BK44" s="227" t="str">
        <f t="shared" si="0"/>
        <v/>
      </c>
      <c r="BL44" s="227" t="str">
        <f t="shared" si="1"/>
        <v/>
      </c>
      <c r="BM44" s="227" t="str">
        <f t="shared" si="2"/>
        <v/>
      </c>
      <c r="BN44" s="227" t="str">
        <f t="shared" si="3"/>
        <v/>
      </c>
      <c r="BO44" s="227" t="str">
        <f t="shared" si="4"/>
        <v/>
      </c>
      <c r="BP44" s="227" t="str">
        <f t="shared" si="5"/>
        <v/>
      </c>
      <c r="BQ44" s="227" t="str">
        <f t="shared" si="6"/>
        <v/>
      </c>
      <c r="BR44" s="227" t="str">
        <f t="shared" si="7"/>
        <v/>
      </c>
      <c r="BS44" s="227" t="str">
        <f t="shared" si="8"/>
        <v/>
      </c>
      <c r="BT44" s="227" t="str">
        <f t="shared" si="9"/>
        <v/>
      </c>
      <c r="BU44" s="227" t="str">
        <f t="shared" si="10"/>
        <v/>
      </c>
      <c r="BV44" s="227" t="str">
        <f t="shared" si="11"/>
        <v/>
      </c>
      <c r="BW44" s="228"/>
    </row>
    <row r="45" spans="1:75">
      <c r="A45" s="214">
        <f>'Statement of Marks'!A47</f>
        <v>42</v>
      </c>
      <c r="B45" s="215" t="str">
        <f>IF('Statement of Marks'!B47="","",'Statement of Marks'!B47)</f>
        <v/>
      </c>
      <c r="C45" s="216" t="str">
        <f>IF('Statement of Marks'!C47="","",'Statement of Marks'!C47)</f>
        <v/>
      </c>
      <c r="D45" s="217" t="str">
        <f>IF('Statement of Marks'!D47="","",'Statement of Marks'!D47)</f>
        <v/>
      </c>
      <c r="E45" s="218" t="str">
        <f>IF('Statement of Marks'!E47="","",'Statement of Marks'!E47)</f>
        <v/>
      </c>
      <c r="F45" s="218" t="str">
        <f>IF('Statement of Marks'!F47="","",'Statement of Marks'!F47)</f>
        <v/>
      </c>
      <c r="G45" s="218" t="str">
        <f>IF('Statement of Marks'!G47="","",'Statement of Marks'!G47)</f>
        <v/>
      </c>
      <c r="H45" s="219" t="str">
        <f>IF('Statement of Marks'!H47="","",'Statement of Marks'!H47)</f>
        <v/>
      </c>
      <c r="I45" s="219" t="str">
        <f>IF('Statement of Marks'!I47="","",'Statement of Marks'!I47)</f>
        <v/>
      </c>
      <c r="J45" s="220" t="str">
        <f>IF('Statement of Marks'!FD47="","",'Statement of Marks'!FD47)</f>
        <v xml:space="preserve"> </v>
      </c>
      <c r="K45" s="482" t="str">
        <f>IF('Statement of Marks'!FE47="","",'Statement of Marks'!FE47)</f>
        <v/>
      </c>
      <c r="L45" s="221" t="str">
        <f>IF('Statement of Marks'!FF47="","",'Statement of Marks'!FF47)</f>
        <v/>
      </c>
      <c r="M45" s="222" t="str">
        <f>IF('Statement of Marks'!FG47="","",'Statement of Marks'!FG47)</f>
        <v/>
      </c>
      <c r="N45" s="223" t="str">
        <f>IF('Statement of Marks'!FH47="","",'Statement of Marks'!FH47)</f>
        <v/>
      </c>
      <c r="O45" s="224" t="str">
        <f>IF('Statement of Marks'!FB47="","",'Statement of Marks'!FB47)</f>
        <v xml:space="preserve">      </v>
      </c>
      <c r="P45" s="225" t="str">
        <f>IF('Statement of Marks'!FI47="","",'Statement of Marks'!FI47)</f>
        <v/>
      </c>
      <c r="BJ45" s="226" t="str">
        <f>'Statement of Marks'!E47</f>
        <v/>
      </c>
      <c r="BK45" s="227" t="str">
        <f t="shared" si="0"/>
        <v/>
      </c>
      <c r="BL45" s="227" t="str">
        <f t="shared" si="1"/>
        <v/>
      </c>
      <c r="BM45" s="227" t="str">
        <f t="shared" si="2"/>
        <v/>
      </c>
      <c r="BN45" s="227" t="str">
        <f t="shared" si="3"/>
        <v/>
      </c>
      <c r="BO45" s="227" t="str">
        <f t="shared" si="4"/>
        <v/>
      </c>
      <c r="BP45" s="227" t="str">
        <f t="shared" si="5"/>
        <v/>
      </c>
      <c r="BQ45" s="227" t="str">
        <f t="shared" si="6"/>
        <v/>
      </c>
      <c r="BR45" s="227" t="str">
        <f t="shared" si="7"/>
        <v/>
      </c>
      <c r="BS45" s="227" t="str">
        <f t="shared" si="8"/>
        <v/>
      </c>
      <c r="BT45" s="227" t="str">
        <f t="shared" si="9"/>
        <v/>
      </c>
      <c r="BU45" s="227" t="str">
        <f t="shared" si="10"/>
        <v/>
      </c>
      <c r="BV45" s="227" t="str">
        <f t="shared" si="11"/>
        <v/>
      </c>
      <c r="BW45" s="228"/>
    </row>
    <row r="46" spans="1:75">
      <c r="A46" s="214">
        <f>'Statement of Marks'!A48</f>
        <v>43</v>
      </c>
      <c r="B46" s="215" t="str">
        <f>IF('Statement of Marks'!B48="","",'Statement of Marks'!B48)</f>
        <v/>
      </c>
      <c r="C46" s="216" t="str">
        <f>IF('Statement of Marks'!C48="","",'Statement of Marks'!C48)</f>
        <v/>
      </c>
      <c r="D46" s="217" t="str">
        <f>IF('Statement of Marks'!D48="","",'Statement of Marks'!D48)</f>
        <v/>
      </c>
      <c r="E46" s="218" t="str">
        <f>IF('Statement of Marks'!E48="","",'Statement of Marks'!E48)</f>
        <v/>
      </c>
      <c r="F46" s="218" t="str">
        <f>IF('Statement of Marks'!F48="","",'Statement of Marks'!F48)</f>
        <v/>
      </c>
      <c r="G46" s="218" t="str">
        <f>IF('Statement of Marks'!G48="","",'Statement of Marks'!G48)</f>
        <v/>
      </c>
      <c r="H46" s="219" t="str">
        <f>IF('Statement of Marks'!H48="","",'Statement of Marks'!H48)</f>
        <v/>
      </c>
      <c r="I46" s="219" t="str">
        <f>IF('Statement of Marks'!I48="","",'Statement of Marks'!I48)</f>
        <v/>
      </c>
      <c r="J46" s="220" t="str">
        <f>IF('Statement of Marks'!FD48="","",'Statement of Marks'!FD48)</f>
        <v xml:space="preserve"> </v>
      </c>
      <c r="K46" s="482" t="str">
        <f>IF('Statement of Marks'!FE48="","",'Statement of Marks'!FE48)</f>
        <v/>
      </c>
      <c r="L46" s="221" t="str">
        <f>IF('Statement of Marks'!FF48="","",'Statement of Marks'!FF48)</f>
        <v/>
      </c>
      <c r="M46" s="222" t="str">
        <f>IF('Statement of Marks'!FG48="","",'Statement of Marks'!FG48)</f>
        <v/>
      </c>
      <c r="N46" s="223" t="str">
        <f>IF('Statement of Marks'!FH48="","",'Statement of Marks'!FH48)</f>
        <v/>
      </c>
      <c r="O46" s="224" t="str">
        <f>IF('Statement of Marks'!FB48="","",'Statement of Marks'!FB48)</f>
        <v xml:space="preserve">      </v>
      </c>
      <c r="P46" s="225" t="str">
        <f>IF('Statement of Marks'!FI48="","",'Statement of Marks'!FI48)</f>
        <v/>
      </c>
      <c r="BJ46" s="226" t="str">
        <f>'Statement of Marks'!E48</f>
        <v/>
      </c>
      <c r="BK46" s="227" t="str">
        <f t="shared" si="0"/>
        <v/>
      </c>
      <c r="BL46" s="227" t="str">
        <f t="shared" si="1"/>
        <v/>
      </c>
      <c r="BM46" s="227" t="str">
        <f t="shared" si="2"/>
        <v/>
      </c>
      <c r="BN46" s="227" t="str">
        <f t="shared" si="3"/>
        <v/>
      </c>
      <c r="BO46" s="227" t="str">
        <f t="shared" si="4"/>
        <v/>
      </c>
      <c r="BP46" s="227" t="str">
        <f t="shared" si="5"/>
        <v/>
      </c>
      <c r="BQ46" s="227" t="str">
        <f t="shared" si="6"/>
        <v/>
      </c>
      <c r="BR46" s="227" t="str">
        <f t="shared" si="7"/>
        <v/>
      </c>
      <c r="BS46" s="227" t="str">
        <f t="shared" si="8"/>
        <v/>
      </c>
      <c r="BT46" s="227" t="str">
        <f t="shared" si="9"/>
        <v/>
      </c>
      <c r="BU46" s="227" t="str">
        <f t="shared" si="10"/>
        <v/>
      </c>
      <c r="BV46" s="227" t="str">
        <f t="shared" si="11"/>
        <v/>
      </c>
      <c r="BW46" s="228"/>
    </row>
    <row r="47" spans="1:75">
      <c r="A47" s="214">
        <f>'Statement of Marks'!A49</f>
        <v>44</v>
      </c>
      <c r="B47" s="215" t="str">
        <f>IF('Statement of Marks'!B49="","",'Statement of Marks'!B49)</f>
        <v/>
      </c>
      <c r="C47" s="216" t="str">
        <f>IF('Statement of Marks'!C49="","",'Statement of Marks'!C49)</f>
        <v/>
      </c>
      <c r="D47" s="217" t="str">
        <f>IF('Statement of Marks'!D49="","",'Statement of Marks'!D49)</f>
        <v/>
      </c>
      <c r="E47" s="218" t="str">
        <f>IF('Statement of Marks'!E49="","",'Statement of Marks'!E49)</f>
        <v/>
      </c>
      <c r="F47" s="218" t="str">
        <f>IF('Statement of Marks'!F49="","",'Statement of Marks'!F49)</f>
        <v/>
      </c>
      <c r="G47" s="218" t="str">
        <f>IF('Statement of Marks'!G49="","",'Statement of Marks'!G49)</f>
        <v/>
      </c>
      <c r="H47" s="219" t="str">
        <f>IF('Statement of Marks'!H49="","",'Statement of Marks'!H49)</f>
        <v/>
      </c>
      <c r="I47" s="219" t="str">
        <f>IF('Statement of Marks'!I49="","",'Statement of Marks'!I49)</f>
        <v/>
      </c>
      <c r="J47" s="220" t="str">
        <f>IF('Statement of Marks'!FD49="","",'Statement of Marks'!FD49)</f>
        <v xml:space="preserve"> </v>
      </c>
      <c r="K47" s="482" t="str">
        <f>IF('Statement of Marks'!FE49="","",'Statement of Marks'!FE49)</f>
        <v/>
      </c>
      <c r="L47" s="221" t="str">
        <f>IF('Statement of Marks'!FF49="","",'Statement of Marks'!FF49)</f>
        <v/>
      </c>
      <c r="M47" s="222" t="str">
        <f>IF('Statement of Marks'!FG49="","",'Statement of Marks'!FG49)</f>
        <v/>
      </c>
      <c r="N47" s="223" t="str">
        <f>IF('Statement of Marks'!FH49="","",'Statement of Marks'!FH49)</f>
        <v/>
      </c>
      <c r="O47" s="224" t="str">
        <f>IF('Statement of Marks'!FB49="","",'Statement of Marks'!FB49)</f>
        <v xml:space="preserve">      </v>
      </c>
      <c r="P47" s="225" t="str">
        <f>IF('Statement of Marks'!FI49="","",'Statement of Marks'!FI49)</f>
        <v/>
      </c>
      <c r="BJ47" s="226" t="str">
        <f>'Statement of Marks'!E49</f>
        <v/>
      </c>
      <c r="BK47" s="227" t="str">
        <f t="shared" si="0"/>
        <v/>
      </c>
      <c r="BL47" s="227" t="str">
        <f t="shared" si="1"/>
        <v/>
      </c>
      <c r="BM47" s="227" t="str">
        <f t="shared" si="2"/>
        <v/>
      </c>
      <c r="BN47" s="227" t="str">
        <f t="shared" si="3"/>
        <v/>
      </c>
      <c r="BO47" s="227" t="str">
        <f t="shared" si="4"/>
        <v/>
      </c>
      <c r="BP47" s="227" t="str">
        <f t="shared" si="5"/>
        <v/>
      </c>
      <c r="BQ47" s="227" t="str">
        <f t="shared" si="6"/>
        <v/>
      </c>
      <c r="BR47" s="227" t="str">
        <f t="shared" si="7"/>
        <v/>
      </c>
      <c r="BS47" s="227" t="str">
        <f t="shared" si="8"/>
        <v/>
      </c>
      <c r="BT47" s="227" t="str">
        <f t="shared" si="9"/>
        <v/>
      </c>
      <c r="BU47" s="227" t="str">
        <f t="shared" si="10"/>
        <v/>
      </c>
      <c r="BV47" s="227" t="str">
        <f t="shared" si="11"/>
        <v/>
      </c>
      <c r="BW47" s="228"/>
    </row>
    <row r="48" spans="1:75">
      <c r="A48" s="214">
        <f>'Statement of Marks'!A50</f>
        <v>45</v>
      </c>
      <c r="B48" s="215" t="str">
        <f>IF('Statement of Marks'!B50="","",'Statement of Marks'!B50)</f>
        <v/>
      </c>
      <c r="C48" s="216" t="str">
        <f>IF('Statement of Marks'!C50="","",'Statement of Marks'!C50)</f>
        <v/>
      </c>
      <c r="D48" s="217" t="str">
        <f>IF('Statement of Marks'!D50="","",'Statement of Marks'!D50)</f>
        <v/>
      </c>
      <c r="E48" s="218" t="str">
        <f>IF('Statement of Marks'!E50="","",'Statement of Marks'!E50)</f>
        <v/>
      </c>
      <c r="F48" s="218" t="str">
        <f>IF('Statement of Marks'!F50="","",'Statement of Marks'!F50)</f>
        <v/>
      </c>
      <c r="G48" s="218" t="str">
        <f>IF('Statement of Marks'!G50="","",'Statement of Marks'!G50)</f>
        <v/>
      </c>
      <c r="H48" s="219" t="str">
        <f>IF('Statement of Marks'!H50="","",'Statement of Marks'!H50)</f>
        <v/>
      </c>
      <c r="I48" s="219" t="str">
        <f>IF('Statement of Marks'!I50="","",'Statement of Marks'!I50)</f>
        <v/>
      </c>
      <c r="J48" s="220" t="str">
        <f>IF('Statement of Marks'!FD50="","",'Statement of Marks'!FD50)</f>
        <v xml:space="preserve"> </v>
      </c>
      <c r="K48" s="482" t="str">
        <f>IF('Statement of Marks'!FE50="","",'Statement of Marks'!FE50)</f>
        <v/>
      </c>
      <c r="L48" s="221" t="str">
        <f>IF('Statement of Marks'!FF50="","",'Statement of Marks'!FF50)</f>
        <v/>
      </c>
      <c r="M48" s="222" t="str">
        <f>IF('Statement of Marks'!FG50="","",'Statement of Marks'!FG50)</f>
        <v/>
      </c>
      <c r="N48" s="223" t="str">
        <f>IF('Statement of Marks'!FH50="","",'Statement of Marks'!FH50)</f>
        <v/>
      </c>
      <c r="O48" s="224" t="str">
        <f>IF('Statement of Marks'!FB50="","",'Statement of Marks'!FB50)</f>
        <v xml:space="preserve">      </v>
      </c>
      <c r="P48" s="225" t="str">
        <f>IF('Statement of Marks'!FI50="","",'Statement of Marks'!FI50)</f>
        <v/>
      </c>
      <c r="BJ48" s="226" t="str">
        <f>'Statement of Marks'!E50</f>
        <v/>
      </c>
      <c r="BK48" s="227" t="str">
        <f t="shared" si="0"/>
        <v/>
      </c>
      <c r="BL48" s="227" t="str">
        <f t="shared" si="1"/>
        <v/>
      </c>
      <c r="BM48" s="227" t="str">
        <f t="shared" si="2"/>
        <v/>
      </c>
      <c r="BN48" s="227" t="str">
        <f t="shared" si="3"/>
        <v/>
      </c>
      <c r="BO48" s="227" t="str">
        <f t="shared" si="4"/>
        <v/>
      </c>
      <c r="BP48" s="227" t="str">
        <f t="shared" si="5"/>
        <v/>
      </c>
      <c r="BQ48" s="227" t="str">
        <f t="shared" si="6"/>
        <v/>
      </c>
      <c r="BR48" s="227" t="str">
        <f t="shared" si="7"/>
        <v/>
      </c>
      <c r="BS48" s="227" t="str">
        <f t="shared" si="8"/>
        <v/>
      </c>
      <c r="BT48" s="227" t="str">
        <f t="shared" si="9"/>
        <v/>
      </c>
      <c r="BU48" s="227" t="str">
        <f t="shared" si="10"/>
        <v/>
      </c>
      <c r="BV48" s="227" t="str">
        <f t="shared" si="11"/>
        <v/>
      </c>
      <c r="BW48" s="228"/>
    </row>
    <row r="49" spans="1:75">
      <c r="A49" s="214">
        <f>'Statement of Marks'!A51</f>
        <v>46</v>
      </c>
      <c r="B49" s="215" t="str">
        <f>IF('Statement of Marks'!B51="","",'Statement of Marks'!B51)</f>
        <v/>
      </c>
      <c r="C49" s="216" t="str">
        <f>IF('Statement of Marks'!C51="","",'Statement of Marks'!C51)</f>
        <v/>
      </c>
      <c r="D49" s="217" t="str">
        <f>IF('Statement of Marks'!D51="","",'Statement of Marks'!D51)</f>
        <v/>
      </c>
      <c r="E49" s="218" t="str">
        <f>IF('Statement of Marks'!E51="","",'Statement of Marks'!E51)</f>
        <v/>
      </c>
      <c r="F49" s="218" t="str">
        <f>IF('Statement of Marks'!F51="","",'Statement of Marks'!F51)</f>
        <v/>
      </c>
      <c r="G49" s="218" t="str">
        <f>IF('Statement of Marks'!G51="","",'Statement of Marks'!G51)</f>
        <v/>
      </c>
      <c r="H49" s="219" t="str">
        <f>IF('Statement of Marks'!H51="","",'Statement of Marks'!H51)</f>
        <v/>
      </c>
      <c r="I49" s="219" t="str">
        <f>IF('Statement of Marks'!I51="","",'Statement of Marks'!I51)</f>
        <v/>
      </c>
      <c r="J49" s="220" t="str">
        <f>IF('Statement of Marks'!FD51="","",'Statement of Marks'!FD51)</f>
        <v xml:space="preserve"> </v>
      </c>
      <c r="K49" s="482" t="str">
        <f>IF('Statement of Marks'!FE51="","",'Statement of Marks'!FE51)</f>
        <v/>
      </c>
      <c r="L49" s="221" t="str">
        <f>IF('Statement of Marks'!FF51="","",'Statement of Marks'!FF51)</f>
        <v/>
      </c>
      <c r="M49" s="222" t="str">
        <f>IF('Statement of Marks'!FG51="","",'Statement of Marks'!FG51)</f>
        <v/>
      </c>
      <c r="N49" s="223" t="str">
        <f>IF('Statement of Marks'!FH51="","",'Statement of Marks'!FH51)</f>
        <v/>
      </c>
      <c r="O49" s="224" t="str">
        <f>IF('Statement of Marks'!FB51="","",'Statement of Marks'!FB51)</f>
        <v xml:space="preserve">      </v>
      </c>
      <c r="P49" s="225" t="str">
        <f>IF('Statement of Marks'!FI51="","",'Statement of Marks'!FI51)</f>
        <v/>
      </c>
      <c r="BJ49" s="226" t="str">
        <f>'Statement of Marks'!E51</f>
        <v/>
      </c>
      <c r="BK49" s="227" t="str">
        <f t="shared" si="0"/>
        <v/>
      </c>
      <c r="BL49" s="227" t="str">
        <f t="shared" si="1"/>
        <v/>
      </c>
      <c r="BM49" s="227" t="str">
        <f t="shared" si="2"/>
        <v/>
      </c>
      <c r="BN49" s="227" t="str">
        <f t="shared" si="3"/>
        <v/>
      </c>
      <c r="BO49" s="227" t="str">
        <f t="shared" si="4"/>
        <v/>
      </c>
      <c r="BP49" s="227" t="str">
        <f t="shared" si="5"/>
        <v/>
      </c>
      <c r="BQ49" s="227" t="str">
        <f t="shared" si="6"/>
        <v/>
      </c>
      <c r="BR49" s="227" t="str">
        <f t="shared" si="7"/>
        <v/>
      </c>
      <c r="BS49" s="227" t="str">
        <f t="shared" si="8"/>
        <v/>
      </c>
      <c r="BT49" s="227" t="str">
        <f t="shared" si="9"/>
        <v/>
      </c>
      <c r="BU49" s="227" t="str">
        <f t="shared" si="10"/>
        <v/>
      </c>
      <c r="BV49" s="227" t="str">
        <f t="shared" si="11"/>
        <v/>
      </c>
      <c r="BW49" s="228"/>
    </row>
    <row r="50" spans="1:75">
      <c r="A50" s="214">
        <f>'Statement of Marks'!A52</f>
        <v>47</v>
      </c>
      <c r="B50" s="215" t="str">
        <f>IF('Statement of Marks'!B52="","",'Statement of Marks'!B52)</f>
        <v/>
      </c>
      <c r="C50" s="216" t="str">
        <f>IF('Statement of Marks'!C52="","",'Statement of Marks'!C52)</f>
        <v/>
      </c>
      <c r="D50" s="217" t="str">
        <f>IF('Statement of Marks'!D52="","",'Statement of Marks'!D52)</f>
        <v/>
      </c>
      <c r="E50" s="218" t="str">
        <f>IF('Statement of Marks'!E52="","",'Statement of Marks'!E52)</f>
        <v/>
      </c>
      <c r="F50" s="218" t="str">
        <f>IF('Statement of Marks'!F52="","",'Statement of Marks'!F52)</f>
        <v/>
      </c>
      <c r="G50" s="218" t="str">
        <f>IF('Statement of Marks'!G52="","",'Statement of Marks'!G52)</f>
        <v/>
      </c>
      <c r="H50" s="219" t="str">
        <f>IF('Statement of Marks'!H52="","",'Statement of Marks'!H52)</f>
        <v/>
      </c>
      <c r="I50" s="219" t="str">
        <f>IF('Statement of Marks'!I52="","",'Statement of Marks'!I52)</f>
        <v/>
      </c>
      <c r="J50" s="220" t="str">
        <f>IF('Statement of Marks'!FD52="","",'Statement of Marks'!FD52)</f>
        <v xml:space="preserve"> </v>
      </c>
      <c r="K50" s="482" t="str">
        <f>IF('Statement of Marks'!FE52="","",'Statement of Marks'!FE52)</f>
        <v/>
      </c>
      <c r="L50" s="221" t="str">
        <f>IF('Statement of Marks'!FF52="","",'Statement of Marks'!FF52)</f>
        <v/>
      </c>
      <c r="M50" s="222" t="str">
        <f>IF('Statement of Marks'!FG52="","",'Statement of Marks'!FG52)</f>
        <v/>
      </c>
      <c r="N50" s="223" t="str">
        <f>IF('Statement of Marks'!FH52="","",'Statement of Marks'!FH52)</f>
        <v/>
      </c>
      <c r="O50" s="224" t="str">
        <f>IF('Statement of Marks'!FB52="","",'Statement of Marks'!FB52)</f>
        <v xml:space="preserve">      </v>
      </c>
      <c r="P50" s="225" t="str">
        <f>IF('Statement of Marks'!FI52="","",'Statement of Marks'!FI52)</f>
        <v/>
      </c>
      <c r="BJ50" s="226" t="str">
        <f>'Statement of Marks'!E52</f>
        <v/>
      </c>
      <c r="BK50" s="227" t="str">
        <f t="shared" si="0"/>
        <v/>
      </c>
      <c r="BL50" s="227" t="str">
        <f t="shared" si="1"/>
        <v/>
      </c>
      <c r="BM50" s="227" t="str">
        <f t="shared" si="2"/>
        <v/>
      </c>
      <c r="BN50" s="227" t="str">
        <f t="shared" si="3"/>
        <v/>
      </c>
      <c r="BO50" s="227" t="str">
        <f t="shared" si="4"/>
        <v/>
      </c>
      <c r="BP50" s="227" t="str">
        <f t="shared" si="5"/>
        <v/>
      </c>
      <c r="BQ50" s="227" t="str">
        <f t="shared" si="6"/>
        <v/>
      </c>
      <c r="BR50" s="227" t="str">
        <f t="shared" si="7"/>
        <v/>
      </c>
      <c r="BS50" s="227" t="str">
        <f t="shared" si="8"/>
        <v/>
      </c>
      <c r="BT50" s="227" t="str">
        <f t="shared" si="9"/>
        <v/>
      </c>
      <c r="BU50" s="227" t="str">
        <f t="shared" si="10"/>
        <v/>
      </c>
      <c r="BV50" s="227" t="str">
        <f t="shared" si="11"/>
        <v/>
      </c>
      <c r="BW50" s="228"/>
    </row>
    <row r="51" spans="1:75">
      <c r="A51" s="214">
        <f>'Statement of Marks'!A53</f>
        <v>48</v>
      </c>
      <c r="B51" s="215" t="str">
        <f>IF('Statement of Marks'!B53="","",'Statement of Marks'!B53)</f>
        <v/>
      </c>
      <c r="C51" s="216" t="str">
        <f>IF('Statement of Marks'!C53="","",'Statement of Marks'!C53)</f>
        <v/>
      </c>
      <c r="D51" s="217" t="str">
        <f>IF('Statement of Marks'!D53="","",'Statement of Marks'!D53)</f>
        <v/>
      </c>
      <c r="E51" s="218" t="str">
        <f>IF('Statement of Marks'!E53="","",'Statement of Marks'!E53)</f>
        <v/>
      </c>
      <c r="F51" s="218" t="str">
        <f>IF('Statement of Marks'!F53="","",'Statement of Marks'!F53)</f>
        <v/>
      </c>
      <c r="G51" s="218" t="str">
        <f>IF('Statement of Marks'!G53="","",'Statement of Marks'!G53)</f>
        <v/>
      </c>
      <c r="H51" s="219" t="str">
        <f>IF('Statement of Marks'!H53="","",'Statement of Marks'!H53)</f>
        <v/>
      </c>
      <c r="I51" s="219" t="str">
        <f>IF('Statement of Marks'!I53="","",'Statement of Marks'!I53)</f>
        <v/>
      </c>
      <c r="J51" s="220" t="str">
        <f>IF('Statement of Marks'!FD53="","",'Statement of Marks'!FD53)</f>
        <v xml:space="preserve"> </v>
      </c>
      <c r="K51" s="482" t="str">
        <f>IF('Statement of Marks'!FE53="","",'Statement of Marks'!FE53)</f>
        <v/>
      </c>
      <c r="L51" s="221" t="str">
        <f>IF('Statement of Marks'!FF53="","",'Statement of Marks'!FF53)</f>
        <v/>
      </c>
      <c r="M51" s="222" t="str">
        <f>IF('Statement of Marks'!FG53="","",'Statement of Marks'!FG53)</f>
        <v/>
      </c>
      <c r="N51" s="223" t="str">
        <f>IF('Statement of Marks'!FH53="","",'Statement of Marks'!FH53)</f>
        <v/>
      </c>
      <c r="O51" s="224" t="str">
        <f>IF('Statement of Marks'!FB53="","",'Statement of Marks'!FB53)</f>
        <v xml:space="preserve">      </v>
      </c>
      <c r="P51" s="225" t="str">
        <f>IF('Statement of Marks'!FI53="","",'Statement of Marks'!FI53)</f>
        <v/>
      </c>
      <c r="BJ51" s="226" t="str">
        <f>'Statement of Marks'!E53</f>
        <v/>
      </c>
      <c r="BK51" s="227" t="str">
        <f t="shared" si="0"/>
        <v/>
      </c>
      <c r="BL51" s="227" t="str">
        <f t="shared" si="1"/>
        <v/>
      </c>
      <c r="BM51" s="227" t="str">
        <f t="shared" si="2"/>
        <v/>
      </c>
      <c r="BN51" s="227" t="str">
        <f t="shared" si="3"/>
        <v/>
      </c>
      <c r="BO51" s="227" t="str">
        <f t="shared" si="4"/>
        <v/>
      </c>
      <c r="BP51" s="227" t="str">
        <f t="shared" si="5"/>
        <v/>
      </c>
      <c r="BQ51" s="227" t="str">
        <f t="shared" si="6"/>
        <v/>
      </c>
      <c r="BR51" s="227" t="str">
        <f t="shared" si="7"/>
        <v/>
      </c>
      <c r="BS51" s="227" t="str">
        <f t="shared" si="8"/>
        <v/>
      </c>
      <c r="BT51" s="227" t="str">
        <f t="shared" si="9"/>
        <v/>
      </c>
      <c r="BU51" s="227" t="str">
        <f t="shared" si="10"/>
        <v/>
      </c>
      <c r="BV51" s="227" t="str">
        <f t="shared" si="11"/>
        <v/>
      </c>
      <c r="BW51" s="228"/>
    </row>
    <row r="52" spans="1:75">
      <c r="A52" s="214">
        <f>'Statement of Marks'!A54</f>
        <v>49</v>
      </c>
      <c r="B52" s="215" t="str">
        <f>IF('Statement of Marks'!B54="","",'Statement of Marks'!B54)</f>
        <v/>
      </c>
      <c r="C52" s="216" t="str">
        <f>IF('Statement of Marks'!C54="","",'Statement of Marks'!C54)</f>
        <v/>
      </c>
      <c r="D52" s="217" t="str">
        <f>IF('Statement of Marks'!D54="","",'Statement of Marks'!D54)</f>
        <v/>
      </c>
      <c r="E52" s="218" t="str">
        <f>IF('Statement of Marks'!E54="","",'Statement of Marks'!E54)</f>
        <v/>
      </c>
      <c r="F52" s="218" t="str">
        <f>IF('Statement of Marks'!F54="","",'Statement of Marks'!F54)</f>
        <v/>
      </c>
      <c r="G52" s="218" t="str">
        <f>IF('Statement of Marks'!G54="","",'Statement of Marks'!G54)</f>
        <v/>
      </c>
      <c r="H52" s="219" t="str">
        <f>IF('Statement of Marks'!H54="","",'Statement of Marks'!H54)</f>
        <v/>
      </c>
      <c r="I52" s="219" t="str">
        <f>IF('Statement of Marks'!I54="","",'Statement of Marks'!I54)</f>
        <v/>
      </c>
      <c r="J52" s="220" t="str">
        <f>IF('Statement of Marks'!FD54="","",'Statement of Marks'!FD54)</f>
        <v xml:space="preserve"> </v>
      </c>
      <c r="K52" s="482" t="str">
        <f>IF('Statement of Marks'!FE54="","",'Statement of Marks'!FE54)</f>
        <v/>
      </c>
      <c r="L52" s="221" t="str">
        <f>IF('Statement of Marks'!FF54="","",'Statement of Marks'!FF54)</f>
        <v/>
      </c>
      <c r="M52" s="222" t="str">
        <f>IF('Statement of Marks'!FG54="","",'Statement of Marks'!FG54)</f>
        <v/>
      </c>
      <c r="N52" s="223" t="str">
        <f>IF('Statement of Marks'!FH54="","",'Statement of Marks'!FH54)</f>
        <v/>
      </c>
      <c r="O52" s="224" t="str">
        <f>IF('Statement of Marks'!FB54="","",'Statement of Marks'!FB54)</f>
        <v xml:space="preserve">      </v>
      </c>
      <c r="P52" s="225" t="str">
        <f>IF('Statement of Marks'!FI54="","",'Statement of Marks'!FI54)</f>
        <v/>
      </c>
      <c r="BJ52" s="226" t="str">
        <f>'Statement of Marks'!E54</f>
        <v/>
      </c>
      <c r="BK52" s="227" t="str">
        <f t="shared" si="0"/>
        <v/>
      </c>
      <c r="BL52" s="227" t="str">
        <f t="shared" si="1"/>
        <v/>
      </c>
      <c r="BM52" s="227" t="str">
        <f t="shared" si="2"/>
        <v/>
      </c>
      <c r="BN52" s="227" t="str">
        <f t="shared" si="3"/>
        <v/>
      </c>
      <c r="BO52" s="227" t="str">
        <f t="shared" si="4"/>
        <v/>
      </c>
      <c r="BP52" s="227" t="str">
        <f t="shared" si="5"/>
        <v/>
      </c>
      <c r="BQ52" s="227" t="str">
        <f t="shared" si="6"/>
        <v/>
      </c>
      <c r="BR52" s="227" t="str">
        <f t="shared" si="7"/>
        <v/>
      </c>
      <c r="BS52" s="227" t="str">
        <f t="shared" si="8"/>
        <v/>
      </c>
      <c r="BT52" s="227" t="str">
        <f t="shared" si="9"/>
        <v/>
      </c>
      <c r="BU52" s="227" t="str">
        <f t="shared" si="10"/>
        <v/>
      </c>
      <c r="BV52" s="227" t="str">
        <f t="shared" si="11"/>
        <v/>
      </c>
      <c r="BW52" s="228"/>
    </row>
    <row r="53" spans="1:75">
      <c r="A53" s="214">
        <f>'Statement of Marks'!A55</f>
        <v>50</v>
      </c>
      <c r="B53" s="215" t="str">
        <f>IF('Statement of Marks'!B55="","",'Statement of Marks'!B55)</f>
        <v/>
      </c>
      <c r="C53" s="216" t="str">
        <f>IF('Statement of Marks'!C55="","",'Statement of Marks'!C55)</f>
        <v/>
      </c>
      <c r="D53" s="217" t="str">
        <f>IF('Statement of Marks'!D55="","",'Statement of Marks'!D55)</f>
        <v/>
      </c>
      <c r="E53" s="218" t="str">
        <f>IF('Statement of Marks'!E55="","",'Statement of Marks'!E55)</f>
        <v/>
      </c>
      <c r="F53" s="218" t="str">
        <f>IF('Statement of Marks'!F55="","",'Statement of Marks'!F55)</f>
        <v/>
      </c>
      <c r="G53" s="218" t="str">
        <f>IF('Statement of Marks'!G55="","",'Statement of Marks'!G55)</f>
        <v/>
      </c>
      <c r="H53" s="219" t="str">
        <f>IF('Statement of Marks'!H55="","",'Statement of Marks'!H55)</f>
        <v/>
      </c>
      <c r="I53" s="219" t="str">
        <f>IF('Statement of Marks'!I55="","",'Statement of Marks'!I55)</f>
        <v/>
      </c>
      <c r="J53" s="220" t="str">
        <f>IF('Statement of Marks'!FD55="","",'Statement of Marks'!FD55)</f>
        <v xml:space="preserve"> </v>
      </c>
      <c r="K53" s="482" t="str">
        <f>IF('Statement of Marks'!FE55="","",'Statement of Marks'!FE55)</f>
        <v/>
      </c>
      <c r="L53" s="221" t="str">
        <f>IF('Statement of Marks'!FF55="","",'Statement of Marks'!FF55)</f>
        <v/>
      </c>
      <c r="M53" s="222" t="str">
        <f>IF('Statement of Marks'!FG55="","",'Statement of Marks'!FG55)</f>
        <v/>
      </c>
      <c r="N53" s="223" t="str">
        <f>IF('Statement of Marks'!FH55="","",'Statement of Marks'!FH55)</f>
        <v/>
      </c>
      <c r="O53" s="224" t="str">
        <f>IF('Statement of Marks'!FB55="","",'Statement of Marks'!FB55)</f>
        <v xml:space="preserve">      </v>
      </c>
      <c r="P53" s="225" t="str">
        <f>IF('Statement of Marks'!FI55="","",'Statement of Marks'!FI55)</f>
        <v/>
      </c>
      <c r="BJ53" s="226" t="str">
        <f>'Statement of Marks'!E55</f>
        <v/>
      </c>
      <c r="BK53" s="227" t="str">
        <f t="shared" si="0"/>
        <v/>
      </c>
      <c r="BL53" s="227" t="str">
        <f t="shared" si="1"/>
        <v/>
      </c>
      <c r="BM53" s="227" t="str">
        <f t="shared" si="2"/>
        <v/>
      </c>
      <c r="BN53" s="227" t="str">
        <f t="shared" si="3"/>
        <v/>
      </c>
      <c r="BO53" s="227" t="str">
        <f t="shared" si="4"/>
        <v/>
      </c>
      <c r="BP53" s="227" t="str">
        <f t="shared" si="5"/>
        <v/>
      </c>
      <c r="BQ53" s="227" t="str">
        <f t="shared" si="6"/>
        <v/>
      </c>
      <c r="BR53" s="227" t="str">
        <f t="shared" si="7"/>
        <v/>
      </c>
      <c r="BS53" s="227" t="str">
        <f t="shared" si="8"/>
        <v/>
      </c>
      <c r="BT53" s="227" t="str">
        <f t="shared" si="9"/>
        <v/>
      </c>
      <c r="BU53" s="227" t="str">
        <f t="shared" si="10"/>
        <v/>
      </c>
      <c r="BV53" s="227" t="str">
        <f t="shared" si="11"/>
        <v/>
      </c>
      <c r="BW53" s="228"/>
    </row>
    <row r="54" spans="1:75">
      <c r="A54" s="214">
        <f>'Statement of Marks'!A56</f>
        <v>51</v>
      </c>
      <c r="B54" s="215" t="str">
        <f>IF('Statement of Marks'!B56="","",'Statement of Marks'!B56)</f>
        <v/>
      </c>
      <c r="C54" s="216" t="str">
        <f>IF('Statement of Marks'!C56="","",'Statement of Marks'!C56)</f>
        <v/>
      </c>
      <c r="D54" s="217" t="str">
        <f>IF('Statement of Marks'!D56="","",'Statement of Marks'!D56)</f>
        <v/>
      </c>
      <c r="E54" s="218" t="str">
        <f>IF('Statement of Marks'!E56="","",'Statement of Marks'!E56)</f>
        <v/>
      </c>
      <c r="F54" s="218" t="str">
        <f>IF('Statement of Marks'!F56="","",'Statement of Marks'!F56)</f>
        <v/>
      </c>
      <c r="G54" s="218" t="str">
        <f>IF('Statement of Marks'!G56="","",'Statement of Marks'!G56)</f>
        <v/>
      </c>
      <c r="H54" s="219" t="str">
        <f>IF('Statement of Marks'!H56="","",'Statement of Marks'!H56)</f>
        <v/>
      </c>
      <c r="I54" s="219" t="str">
        <f>IF('Statement of Marks'!I56="","",'Statement of Marks'!I56)</f>
        <v/>
      </c>
      <c r="J54" s="220" t="str">
        <f>IF('Statement of Marks'!FD56="","",'Statement of Marks'!FD56)</f>
        <v xml:space="preserve"> </v>
      </c>
      <c r="K54" s="482" t="str">
        <f>IF('Statement of Marks'!FE56="","",'Statement of Marks'!FE56)</f>
        <v/>
      </c>
      <c r="L54" s="221" t="str">
        <f>IF('Statement of Marks'!FF56="","",'Statement of Marks'!FF56)</f>
        <v/>
      </c>
      <c r="M54" s="222" t="str">
        <f>IF('Statement of Marks'!FG56="","",'Statement of Marks'!FG56)</f>
        <v/>
      </c>
      <c r="N54" s="223" t="str">
        <f>IF('Statement of Marks'!FH56="","",'Statement of Marks'!FH56)</f>
        <v/>
      </c>
      <c r="O54" s="224" t="str">
        <f>IF('Statement of Marks'!FB56="","",'Statement of Marks'!FB56)</f>
        <v xml:space="preserve">      </v>
      </c>
      <c r="P54" s="225" t="str">
        <f>IF('Statement of Marks'!FI56="","",'Statement of Marks'!FI56)</f>
        <v/>
      </c>
      <c r="BJ54" s="226" t="str">
        <f>'Statement of Marks'!E56</f>
        <v/>
      </c>
      <c r="BK54" s="227" t="str">
        <f t="shared" si="0"/>
        <v/>
      </c>
      <c r="BL54" s="227" t="str">
        <f t="shared" si="1"/>
        <v/>
      </c>
      <c r="BM54" s="227" t="str">
        <f t="shared" si="2"/>
        <v/>
      </c>
      <c r="BN54" s="227" t="str">
        <f t="shared" si="3"/>
        <v/>
      </c>
      <c r="BO54" s="227" t="str">
        <f t="shared" si="4"/>
        <v/>
      </c>
      <c r="BP54" s="227" t="str">
        <f t="shared" si="5"/>
        <v/>
      </c>
      <c r="BQ54" s="227" t="str">
        <f t="shared" si="6"/>
        <v/>
      </c>
      <c r="BR54" s="227" t="str">
        <f t="shared" si="7"/>
        <v/>
      </c>
      <c r="BS54" s="227" t="str">
        <f t="shared" si="8"/>
        <v/>
      </c>
      <c r="BT54" s="227" t="str">
        <f t="shared" si="9"/>
        <v/>
      </c>
      <c r="BU54" s="227" t="str">
        <f t="shared" si="10"/>
        <v/>
      </c>
      <c r="BV54" s="227" t="str">
        <f t="shared" si="11"/>
        <v/>
      </c>
      <c r="BW54" s="228"/>
    </row>
    <row r="55" spans="1:75">
      <c r="A55" s="214">
        <f>'Statement of Marks'!A57</f>
        <v>52</v>
      </c>
      <c r="B55" s="215" t="str">
        <f>IF('Statement of Marks'!B57="","",'Statement of Marks'!B57)</f>
        <v/>
      </c>
      <c r="C55" s="216" t="str">
        <f>IF('Statement of Marks'!C57="","",'Statement of Marks'!C57)</f>
        <v/>
      </c>
      <c r="D55" s="217" t="str">
        <f>IF('Statement of Marks'!D57="","",'Statement of Marks'!D57)</f>
        <v/>
      </c>
      <c r="E55" s="218" t="str">
        <f>IF('Statement of Marks'!E57="","",'Statement of Marks'!E57)</f>
        <v/>
      </c>
      <c r="F55" s="218" t="str">
        <f>IF('Statement of Marks'!F57="","",'Statement of Marks'!F57)</f>
        <v/>
      </c>
      <c r="G55" s="218" t="str">
        <f>IF('Statement of Marks'!G57="","",'Statement of Marks'!G57)</f>
        <v/>
      </c>
      <c r="H55" s="219" t="str">
        <f>IF('Statement of Marks'!H57="","",'Statement of Marks'!H57)</f>
        <v/>
      </c>
      <c r="I55" s="219" t="str">
        <f>IF('Statement of Marks'!I57="","",'Statement of Marks'!I57)</f>
        <v/>
      </c>
      <c r="J55" s="220" t="str">
        <f>IF('Statement of Marks'!FD57="","",'Statement of Marks'!FD57)</f>
        <v xml:space="preserve"> </v>
      </c>
      <c r="K55" s="482" t="str">
        <f>IF('Statement of Marks'!FE57="","",'Statement of Marks'!FE57)</f>
        <v/>
      </c>
      <c r="L55" s="221" t="str">
        <f>IF('Statement of Marks'!FF57="","",'Statement of Marks'!FF57)</f>
        <v/>
      </c>
      <c r="M55" s="222" t="str">
        <f>IF('Statement of Marks'!FG57="","",'Statement of Marks'!FG57)</f>
        <v/>
      </c>
      <c r="N55" s="223" t="str">
        <f>IF('Statement of Marks'!FH57="","",'Statement of Marks'!FH57)</f>
        <v/>
      </c>
      <c r="O55" s="224" t="str">
        <f>IF('Statement of Marks'!FB57="","",'Statement of Marks'!FB57)</f>
        <v xml:space="preserve">      </v>
      </c>
      <c r="P55" s="225" t="str">
        <f>IF('Statement of Marks'!FI57="","",'Statement of Marks'!FI57)</f>
        <v/>
      </c>
      <c r="BJ55" s="226" t="str">
        <f>'Statement of Marks'!E57</f>
        <v/>
      </c>
      <c r="BK55" s="227" t="str">
        <f t="shared" si="0"/>
        <v/>
      </c>
      <c r="BL55" s="227" t="str">
        <f t="shared" si="1"/>
        <v/>
      </c>
      <c r="BM55" s="227" t="str">
        <f t="shared" si="2"/>
        <v/>
      </c>
      <c r="BN55" s="227" t="str">
        <f t="shared" si="3"/>
        <v/>
      </c>
      <c r="BO55" s="227" t="str">
        <f t="shared" si="4"/>
        <v/>
      </c>
      <c r="BP55" s="227" t="str">
        <f t="shared" si="5"/>
        <v/>
      </c>
      <c r="BQ55" s="227" t="str">
        <f t="shared" si="6"/>
        <v/>
      </c>
      <c r="BR55" s="227" t="str">
        <f t="shared" si="7"/>
        <v/>
      </c>
      <c r="BS55" s="227" t="str">
        <f t="shared" si="8"/>
        <v/>
      </c>
      <c r="BT55" s="227" t="str">
        <f t="shared" si="9"/>
        <v/>
      </c>
      <c r="BU55" s="227" t="str">
        <f t="shared" si="10"/>
        <v/>
      </c>
      <c r="BV55" s="227" t="str">
        <f t="shared" si="11"/>
        <v/>
      </c>
      <c r="BW55" s="228"/>
    </row>
    <row r="56" spans="1:75">
      <c r="A56" s="214">
        <f>'Statement of Marks'!A58</f>
        <v>53</v>
      </c>
      <c r="B56" s="215" t="str">
        <f>IF('Statement of Marks'!B58="","",'Statement of Marks'!B58)</f>
        <v/>
      </c>
      <c r="C56" s="216" t="str">
        <f>IF('Statement of Marks'!C58="","",'Statement of Marks'!C58)</f>
        <v/>
      </c>
      <c r="D56" s="217" t="str">
        <f>IF('Statement of Marks'!D58="","",'Statement of Marks'!D58)</f>
        <v/>
      </c>
      <c r="E56" s="218" t="str">
        <f>IF('Statement of Marks'!E58="","",'Statement of Marks'!E58)</f>
        <v/>
      </c>
      <c r="F56" s="218" t="str">
        <f>IF('Statement of Marks'!F58="","",'Statement of Marks'!F58)</f>
        <v/>
      </c>
      <c r="G56" s="218" t="str">
        <f>IF('Statement of Marks'!G58="","",'Statement of Marks'!G58)</f>
        <v/>
      </c>
      <c r="H56" s="219" t="str">
        <f>IF('Statement of Marks'!H58="","",'Statement of Marks'!H58)</f>
        <v/>
      </c>
      <c r="I56" s="219" t="str">
        <f>IF('Statement of Marks'!I58="","",'Statement of Marks'!I58)</f>
        <v/>
      </c>
      <c r="J56" s="220" t="str">
        <f>IF('Statement of Marks'!FD58="","",'Statement of Marks'!FD58)</f>
        <v xml:space="preserve"> </v>
      </c>
      <c r="K56" s="482" t="str">
        <f>IF('Statement of Marks'!FE58="","",'Statement of Marks'!FE58)</f>
        <v/>
      </c>
      <c r="L56" s="221" t="str">
        <f>IF('Statement of Marks'!FF58="","",'Statement of Marks'!FF58)</f>
        <v/>
      </c>
      <c r="M56" s="222" t="str">
        <f>IF('Statement of Marks'!FG58="","",'Statement of Marks'!FG58)</f>
        <v/>
      </c>
      <c r="N56" s="223" t="str">
        <f>IF('Statement of Marks'!FH58="","",'Statement of Marks'!FH58)</f>
        <v/>
      </c>
      <c r="O56" s="224" t="str">
        <f>IF('Statement of Marks'!FB58="","",'Statement of Marks'!FB58)</f>
        <v xml:space="preserve">      </v>
      </c>
      <c r="P56" s="225" t="str">
        <f>IF('Statement of Marks'!FI58="","",'Statement of Marks'!FI58)</f>
        <v/>
      </c>
      <c r="BJ56" s="226" t="str">
        <f>'Statement of Marks'!E58</f>
        <v/>
      </c>
      <c r="BK56" s="227" t="str">
        <f t="shared" si="0"/>
        <v/>
      </c>
      <c r="BL56" s="227" t="str">
        <f t="shared" si="1"/>
        <v/>
      </c>
      <c r="BM56" s="227" t="str">
        <f t="shared" si="2"/>
        <v/>
      </c>
      <c r="BN56" s="227" t="str">
        <f t="shared" si="3"/>
        <v/>
      </c>
      <c r="BO56" s="227" t="str">
        <f t="shared" si="4"/>
        <v/>
      </c>
      <c r="BP56" s="227" t="str">
        <f t="shared" si="5"/>
        <v/>
      </c>
      <c r="BQ56" s="227" t="str">
        <f t="shared" si="6"/>
        <v/>
      </c>
      <c r="BR56" s="227" t="str">
        <f t="shared" si="7"/>
        <v/>
      </c>
      <c r="BS56" s="227" t="str">
        <f t="shared" si="8"/>
        <v/>
      </c>
      <c r="BT56" s="227" t="str">
        <f t="shared" si="9"/>
        <v/>
      </c>
      <c r="BU56" s="227" t="str">
        <f t="shared" si="10"/>
        <v/>
      </c>
      <c r="BV56" s="227" t="str">
        <f t="shared" si="11"/>
        <v/>
      </c>
      <c r="BW56" s="228"/>
    </row>
    <row r="57" spans="1:75">
      <c r="A57" s="214">
        <f>'Statement of Marks'!A59</f>
        <v>54</v>
      </c>
      <c r="B57" s="215" t="str">
        <f>IF('Statement of Marks'!B59="","",'Statement of Marks'!B59)</f>
        <v/>
      </c>
      <c r="C57" s="216" t="str">
        <f>IF('Statement of Marks'!C59="","",'Statement of Marks'!C59)</f>
        <v/>
      </c>
      <c r="D57" s="217" t="str">
        <f>IF('Statement of Marks'!D59="","",'Statement of Marks'!D59)</f>
        <v/>
      </c>
      <c r="E57" s="218" t="str">
        <f>IF('Statement of Marks'!E59="","",'Statement of Marks'!E59)</f>
        <v/>
      </c>
      <c r="F57" s="218" t="str">
        <f>IF('Statement of Marks'!F59="","",'Statement of Marks'!F59)</f>
        <v/>
      </c>
      <c r="G57" s="218" t="str">
        <f>IF('Statement of Marks'!G59="","",'Statement of Marks'!G59)</f>
        <v/>
      </c>
      <c r="H57" s="219" t="str">
        <f>IF('Statement of Marks'!H59="","",'Statement of Marks'!H59)</f>
        <v/>
      </c>
      <c r="I57" s="219" t="str">
        <f>IF('Statement of Marks'!I59="","",'Statement of Marks'!I59)</f>
        <v/>
      </c>
      <c r="J57" s="220" t="str">
        <f>IF('Statement of Marks'!FD59="","",'Statement of Marks'!FD59)</f>
        <v xml:space="preserve"> </v>
      </c>
      <c r="K57" s="482" t="str">
        <f>IF('Statement of Marks'!FE59="","",'Statement of Marks'!FE59)</f>
        <v/>
      </c>
      <c r="L57" s="221" t="str">
        <f>IF('Statement of Marks'!FF59="","",'Statement of Marks'!FF59)</f>
        <v/>
      </c>
      <c r="M57" s="222" t="str">
        <f>IF('Statement of Marks'!FG59="","",'Statement of Marks'!FG59)</f>
        <v/>
      </c>
      <c r="N57" s="223" t="str">
        <f>IF('Statement of Marks'!FH59="","",'Statement of Marks'!FH59)</f>
        <v/>
      </c>
      <c r="O57" s="224" t="str">
        <f>IF('Statement of Marks'!FB59="","",'Statement of Marks'!FB59)</f>
        <v xml:space="preserve">      </v>
      </c>
      <c r="P57" s="225" t="str">
        <f>IF('Statement of Marks'!FI59="","",'Statement of Marks'!FI59)</f>
        <v/>
      </c>
      <c r="BJ57" s="226" t="str">
        <f>'Statement of Marks'!E59</f>
        <v/>
      </c>
      <c r="BK57" s="227" t="str">
        <f t="shared" si="0"/>
        <v/>
      </c>
      <c r="BL57" s="227" t="str">
        <f t="shared" si="1"/>
        <v/>
      </c>
      <c r="BM57" s="227" t="str">
        <f t="shared" si="2"/>
        <v/>
      </c>
      <c r="BN57" s="227" t="str">
        <f t="shared" si="3"/>
        <v/>
      </c>
      <c r="BO57" s="227" t="str">
        <f t="shared" si="4"/>
        <v/>
      </c>
      <c r="BP57" s="227" t="str">
        <f t="shared" si="5"/>
        <v/>
      </c>
      <c r="BQ57" s="227" t="str">
        <f t="shared" si="6"/>
        <v/>
      </c>
      <c r="BR57" s="227" t="str">
        <f t="shared" si="7"/>
        <v/>
      </c>
      <c r="BS57" s="227" t="str">
        <f t="shared" si="8"/>
        <v/>
      </c>
      <c r="BT57" s="227" t="str">
        <f t="shared" si="9"/>
        <v/>
      </c>
      <c r="BU57" s="227" t="str">
        <f t="shared" si="10"/>
        <v/>
      </c>
      <c r="BV57" s="227" t="str">
        <f t="shared" si="11"/>
        <v/>
      </c>
      <c r="BW57" s="228"/>
    </row>
    <row r="58" spans="1:75">
      <c r="A58" s="214">
        <f>'Statement of Marks'!A60</f>
        <v>55</v>
      </c>
      <c r="B58" s="215" t="str">
        <f>IF('Statement of Marks'!B60="","",'Statement of Marks'!B60)</f>
        <v/>
      </c>
      <c r="C58" s="216" t="str">
        <f>IF('Statement of Marks'!C60="","",'Statement of Marks'!C60)</f>
        <v/>
      </c>
      <c r="D58" s="217" t="str">
        <f>IF('Statement of Marks'!D60="","",'Statement of Marks'!D60)</f>
        <v/>
      </c>
      <c r="E58" s="218" t="str">
        <f>IF('Statement of Marks'!E60="","",'Statement of Marks'!E60)</f>
        <v/>
      </c>
      <c r="F58" s="218" t="str">
        <f>IF('Statement of Marks'!F60="","",'Statement of Marks'!F60)</f>
        <v/>
      </c>
      <c r="G58" s="218" t="str">
        <f>IF('Statement of Marks'!G60="","",'Statement of Marks'!G60)</f>
        <v/>
      </c>
      <c r="H58" s="219" t="str">
        <f>IF('Statement of Marks'!H60="","",'Statement of Marks'!H60)</f>
        <v/>
      </c>
      <c r="I58" s="219" t="str">
        <f>IF('Statement of Marks'!I60="","",'Statement of Marks'!I60)</f>
        <v/>
      </c>
      <c r="J58" s="220" t="str">
        <f>IF('Statement of Marks'!FD60="","",'Statement of Marks'!FD60)</f>
        <v xml:space="preserve"> </v>
      </c>
      <c r="K58" s="482" t="str">
        <f>IF('Statement of Marks'!FE60="","",'Statement of Marks'!FE60)</f>
        <v/>
      </c>
      <c r="L58" s="221" t="str">
        <f>IF('Statement of Marks'!FF60="","",'Statement of Marks'!FF60)</f>
        <v/>
      </c>
      <c r="M58" s="222" t="str">
        <f>IF('Statement of Marks'!FG60="","",'Statement of Marks'!FG60)</f>
        <v/>
      </c>
      <c r="N58" s="223" t="str">
        <f>IF('Statement of Marks'!FH60="","",'Statement of Marks'!FH60)</f>
        <v/>
      </c>
      <c r="O58" s="224" t="str">
        <f>IF('Statement of Marks'!FB60="","",'Statement of Marks'!FB60)</f>
        <v xml:space="preserve">      </v>
      </c>
      <c r="P58" s="225" t="str">
        <f>IF('Statement of Marks'!FI60="","",'Statement of Marks'!FI60)</f>
        <v/>
      </c>
      <c r="BJ58" s="226" t="str">
        <f>'Statement of Marks'!E60</f>
        <v/>
      </c>
      <c r="BK58" s="227" t="str">
        <f t="shared" si="0"/>
        <v/>
      </c>
      <c r="BL58" s="227" t="str">
        <f t="shared" si="1"/>
        <v/>
      </c>
      <c r="BM58" s="227" t="str">
        <f t="shared" si="2"/>
        <v/>
      </c>
      <c r="BN58" s="227" t="str">
        <f t="shared" si="3"/>
        <v/>
      </c>
      <c r="BO58" s="227" t="str">
        <f t="shared" si="4"/>
        <v/>
      </c>
      <c r="BP58" s="227" t="str">
        <f t="shared" si="5"/>
        <v/>
      </c>
      <c r="BQ58" s="227" t="str">
        <f t="shared" si="6"/>
        <v/>
      </c>
      <c r="BR58" s="227" t="str">
        <f t="shared" si="7"/>
        <v/>
      </c>
      <c r="BS58" s="227" t="str">
        <f t="shared" si="8"/>
        <v/>
      </c>
      <c r="BT58" s="227" t="str">
        <f t="shared" si="9"/>
        <v/>
      </c>
      <c r="BU58" s="227" t="str">
        <f t="shared" si="10"/>
        <v/>
      </c>
      <c r="BV58" s="227" t="str">
        <f t="shared" si="11"/>
        <v/>
      </c>
      <c r="BW58" s="228"/>
    </row>
    <row r="59" spans="1:75">
      <c r="A59" s="214">
        <f>'Statement of Marks'!A61</f>
        <v>56</v>
      </c>
      <c r="B59" s="215" t="str">
        <f>IF('Statement of Marks'!B61="","",'Statement of Marks'!B61)</f>
        <v/>
      </c>
      <c r="C59" s="216" t="str">
        <f>IF('Statement of Marks'!C61="","",'Statement of Marks'!C61)</f>
        <v/>
      </c>
      <c r="D59" s="217" t="str">
        <f>IF('Statement of Marks'!D61="","",'Statement of Marks'!D61)</f>
        <v/>
      </c>
      <c r="E59" s="218" t="str">
        <f>IF('Statement of Marks'!E61="","",'Statement of Marks'!E61)</f>
        <v/>
      </c>
      <c r="F59" s="218" t="str">
        <f>IF('Statement of Marks'!F61="","",'Statement of Marks'!F61)</f>
        <v/>
      </c>
      <c r="G59" s="218" t="str">
        <f>IF('Statement of Marks'!G61="","",'Statement of Marks'!G61)</f>
        <v/>
      </c>
      <c r="H59" s="219" t="str">
        <f>IF('Statement of Marks'!H61="","",'Statement of Marks'!H61)</f>
        <v/>
      </c>
      <c r="I59" s="219" t="str">
        <f>IF('Statement of Marks'!I61="","",'Statement of Marks'!I61)</f>
        <v/>
      </c>
      <c r="J59" s="220" t="str">
        <f>IF('Statement of Marks'!FD61="","",'Statement of Marks'!FD61)</f>
        <v xml:space="preserve"> </v>
      </c>
      <c r="K59" s="482" t="str">
        <f>IF('Statement of Marks'!FE61="","",'Statement of Marks'!FE61)</f>
        <v/>
      </c>
      <c r="L59" s="221" t="str">
        <f>IF('Statement of Marks'!FF61="","",'Statement of Marks'!FF61)</f>
        <v/>
      </c>
      <c r="M59" s="222" t="str">
        <f>IF('Statement of Marks'!FG61="","",'Statement of Marks'!FG61)</f>
        <v/>
      </c>
      <c r="N59" s="223" t="str">
        <f>IF('Statement of Marks'!FH61="","",'Statement of Marks'!FH61)</f>
        <v/>
      </c>
      <c r="O59" s="224" t="str">
        <f>IF('Statement of Marks'!FB61="","",'Statement of Marks'!FB61)</f>
        <v xml:space="preserve">      </v>
      </c>
      <c r="P59" s="225" t="str">
        <f>IF('Statement of Marks'!FI61="","",'Statement of Marks'!FI61)</f>
        <v/>
      </c>
      <c r="BJ59" s="226" t="str">
        <f>'Statement of Marks'!E61</f>
        <v/>
      </c>
      <c r="BK59" s="227" t="str">
        <f t="shared" si="0"/>
        <v/>
      </c>
      <c r="BL59" s="227" t="str">
        <f t="shared" si="1"/>
        <v/>
      </c>
      <c r="BM59" s="227" t="str">
        <f t="shared" si="2"/>
        <v/>
      </c>
      <c r="BN59" s="227" t="str">
        <f t="shared" si="3"/>
        <v/>
      </c>
      <c r="BO59" s="227" t="str">
        <f t="shared" si="4"/>
        <v/>
      </c>
      <c r="BP59" s="227" t="str">
        <f t="shared" si="5"/>
        <v/>
      </c>
      <c r="BQ59" s="227" t="str">
        <f t="shared" si="6"/>
        <v/>
      </c>
      <c r="BR59" s="227" t="str">
        <f t="shared" si="7"/>
        <v/>
      </c>
      <c r="BS59" s="227" t="str">
        <f t="shared" si="8"/>
        <v/>
      </c>
      <c r="BT59" s="227" t="str">
        <f t="shared" si="9"/>
        <v/>
      </c>
      <c r="BU59" s="227" t="str">
        <f t="shared" si="10"/>
        <v/>
      </c>
      <c r="BV59" s="227" t="str">
        <f t="shared" si="11"/>
        <v/>
      </c>
      <c r="BW59" s="228"/>
    </row>
    <row r="60" spans="1:75">
      <c r="A60" s="214">
        <f>'Statement of Marks'!A62</f>
        <v>57</v>
      </c>
      <c r="B60" s="215" t="str">
        <f>IF('Statement of Marks'!B62="","",'Statement of Marks'!B62)</f>
        <v/>
      </c>
      <c r="C60" s="216" t="str">
        <f>IF('Statement of Marks'!C62="","",'Statement of Marks'!C62)</f>
        <v/>
      </c>
      <c r="D60" s="217" t="str">
        <f>IF('Statement of Marks'!D62="","",'Statement of Marks'!D62)</f>
        <v/>
      </c>
      <c r="E60" s="218" t="str">
        <f>IF('Statement of Marks'!E62="","",'Statement of Marks'!E62)</f>
        <v/>
      </c>
      <c r="F60" s="218" t="str">
        <f>IF('Statement of Marks'!F62="","",'Statement of Marks'!F62)</f>
        <v/>
      </c>
      <c r="G60" s="218" t="str">
        <f>IF('Statement of Marks'!G62="","",'Statement of Marks'!G62)</f>
        <v/>
      </c>
      <c r="H60" s="219" t="str">
        <f>IF('Statement of Marks'!H62="","",'Statement of Marks'!H62)</f>
        <v/>
      </c>
      <c r="I60" s="219" t="str">
        <f>IF('Statement of Marks'!I62="","",'Statement of Marks'!I62)</f>
        <v/>
      </c>
      <c r="J60" s="220" t="str">
        <f>IF('Statement of Marks'!FD62="","",'Statement of Marks'!FD62)</f>
        <v xml:space="preserve"> </v>
      </c>
      <c r="K60" s="482" t="str">
        <f>IF('Statement of Marks'!FE62="","",'Statement of Marks'!FE62)</f>
        <v/>
      </c>
      <c r="L60" s="221" t="str">
        <f>IF('Statement of Marks'!FF62="","",'Statement of Marks'!FF62)</f>
        <v/>
      </c>
      <c r="M60" s="222" t="str">
        <f>IF('Statement of Marks'!FG62="","",'Statement of Marks'!FG62)</f>
        <v/>
      </c>
      <c r="N60" s="223" t="str">
        <f>IF('Statement of Marks'!FH62="","",'Statement of Marks'!FH62)</f>
        <v/>
      </c>
      <c r="O60" s="224" t="str">
        <f>IF('Statement of Marks'!FB62="","",'Statement of Marks'!FB62)</f>
        <v xml:space="preserve">      </v>
      </c>
      <c r="P60" s="225" t="str">
        <f>IF('Statement of Marks'!FI62="","",'Statement of Marks'!FI62)</f>
        <v/>
      </c>
      <c r="BJ60" s="226" t="str">
        <f>'Statement of Marks'!E62</f>
        <v/>
      </c>
      <c r="BK60" s="227" t="str">
        <f t="shared" si="0"/>
        <v/>
      </c>
      <c r="BL60" s="227" t="str">
        <f t="shared" si="1"/>
        <v/>
      </c>
      <c r="BM60" s="227" t="str">
        <f t="shared" si="2"/>
        <v/>
      </c>
      <c r="BN60" s="227" t="str">
        <f t="shared" si="3"/>
        <v/>
      </c>
      <c r="BO60" s="227" t="str">
        <f t="shared" si="4"/>
        <v/>
      </c>
      <c r="BP60" s="227" t="str">
        <f t="shared" si="5"/>
        <v/>
      </c>
      <c r="BQ60" s="227" t="str">
        <f t="shared" si="6"/>
        <v/>
      </c>
      <c r="BR60" s="227" t="str">
        <f t="shared" si="7"/>
        <v/>
      </c>
      <c r="BS60" s="227" t="str">
        <f t="shared" si="8"/>
        <v/>
      </c>
      <c r="BT60" s="227" t="str">
        <f t="shared" si="9"/>
        <v/>
      </c>
      <c r="BU60" s="227" t="str">
        <f t="shared" si="10"/>
        <v/>
      </c>
      <c r="BV60" s="227" t="str">
        <f t="shared" si="11"/>
        <v/>
      </c>
      <c r="BW60" s="228"/>
    </row>
    <row r="61" spans="1:75">
      <c r="A61" s="214">
        <f>'Statement of Marks'!A63</f>
        <v>58</v>
      </c>
      <c r="B61" s="215" t="str">
        <f>IF('Statement of Marks'!B63="","",'Statement of Marks'!B63)</f>
        <v/>
      </c>
      <c r="C61" s="216" t="str">
        <f>IF('Statement of Marks'!C63="","",'Statement of Marks'!C63)</f>
        <v/>
      </c>
      <c r="D61" s="217" t="str">
        <f>IF('Statement of Marks'!D63="","",'Statement of Marks'!D63)</f>
        <v/>
      </c>
      <c r="E61" s="218" t="str">
        <f>IF('Statement of Marks'!E63="","",'Statement of Marks'!E63)</f>
        <v/>
      </c>
      <c r="F61" s="218" t="str">
        <f>IF('Statement of Marks'!F63="","",'Statement of Marks'!F63)</f>
        <v/>
      </c>
      <c r="G61" s="218" t="str">
        <f>IF('Statement of Marks'!G63="","",'Statement of Marks'!G63)</f>
        <v/>
      </c>
      <c r="H61" s="219" t="str">
        <f>IF('Statement of Marks'!H63="","",'Statement of Marks'!H63)</f>
        <v/>
      </c>
      <c r="I61" s="219" t="str">
        <f>IF('Statement of Marks'!I63="","",'Statement of Marks'!I63)</f>
        <v/>
      </c>
      <c r="J61" s="220" t="str">
        <f>IF('Statement of Marks'!FD63="","",'Statement of Marks'!FD63)</f>
        <v xml:space="preserve"> </v>
      </c>
      <c r="K61" s="482" t="str">
        <f>IF('Statement of Marks'!FE63="","",'Statement of Marks'!FE63)</f>
        <v/>
      </c>
      <c r="L61" s="221" t="str">
        <f>IF('Statement of Marks'!FF63="","",'Statement of Marks'!FF63)</f>
        <v/>
      </c>
      <c r="M61" s="222" t="str">
        <f>IF('Statement of Marks'!FG63="","",'Statement of Marks'!FG63)</f>
        <v/>
      </c>
      <c r="N61" s="223" t="str">
        <f>IF('Statement of Marks'!FH63="","",'Statement of Marks'!FH63)</f>
        <v/>
      </c>
      <c r="O61" s="224" t="str">
        <f>IF('Statement of Marks'!FB63="","",'Statement of Marks'!FB63)</f>
        <v xml:space="preserve">      </v>
      </c>
      <c r="P61" s="225" t="str">
        <f>IF('Statement of Marks'!FI63="","",'Statement of Marks'!FI63)</f>
        <v/>
      </c>
      <c r="BJ61" s="226" t="str">
        <f>'Statement of Marks'!E63</f>
        <v/>
      </c>
      <c r="BK61" s="227" t="str">
        <f t="shared" si="0"/>
        <v/>
      </c>
      <c r="BL61" s="227" t="str">
        <f t="shared" si="1"/>
        <v/>
      </c>
      <c r="BM61" s="227" t="str">
        <f t="shared" si="2"/>
        <v/>
      </c>
      <c r="BN61" s="227" t="str">
        <f t="shared" si="3"/>
        <v/>
      </c>
      <c r="BO61" s="227" t="str">
        <f t="shared" si="4"/>
        <v/>
      </c>
      <c r="BP61" s="227" t="str">
        <f t="shared" si="5"/>
        <v/>
      </c>
      <c r="BQ61" s="227" t="str">
        <f t="shared" si="6"/>
        <v/>
      </c>
      <c r="BR61" s="227" t="str">
        <f t="shared" si="7"/>
        <v/>
      </c>
      <c r="BS61" s="227" t="str">
        <f t="shared" si="8"/>
        <v/>
      </c>
      <c r="BT61" s="227" t="str">
        <f t="shared" si="9"/>
        <v/>
      </c>
      <c r="BU61" s="227" t="str">
        <f t="shared" si="10"/>
        <v/>
      </c>
      <c r="BV61" s="227" t="str">
        <f t="shared" si="11"/>
        <v/>
      </c>
      <c r="BW61" s="228"/>
    </row>
    <row r="62" spans="1:75">
      <c r="A62" s="214">
        <f>'Statement of Marks'!A64</f>
        <v>59</v>
      </c>
      <c r="B62" s="215" t="str">
        <f>IF('Statement of Marks'!B64="","",'Statement of Marks'!B64)</f>
        <v/>
      </c>
      <c r="C62" s="216" t="str">
        <f>IF('Statement of Marks'!C64="","",'Statement of Marks'!C64)</f>
        <v/>
      </c>
      <c r="D62" s="217" t="str">
        <f>IF('Statement of Marks'!D64="","",'Statement of Marks'!D64)</f>
        <v/>
      </c>
      <c r="E62" s="218" t="str">
        <f>IF('Statement of Marks'!E64="","",'Statement of Marks'!E64)</f>
        <v/>
      </c>
      <c r="F62" s="218" t="str">
        <f>IF('Statement of Marks'!F64="","",'Statement of Marks'!F64)</f>
        <v/>
      </c>
      <c r="G62" s="218" t="str">
        <f>IF('Statement of Marks'!G64="","",'Statement of Marks'!G64)</f>
        <v/>
      </c>
      <c r="H62" s="219" t="str">
        <f>IF('Statement of Marks'!H64="","",'Statement of Marks'!H64)</f>
        <v/>
      </c>
      <c r="I62" s="219" t="str">
        <f>IF('Statement of Marks'!I64="","",'Statement of Marks'!I64)</f>
        <v/>
      </c>
      <c r="J62" s="220" t="str">
        <f>IF('Statement of Marks'!FD64="","",'Statement of Marks'!FD64)</f>
        <v xml:space="preserve"> </v>
      </c>
      <c r="K62" s="482" t="str">
        <f>IF('Statement of Marks'!FE64="","",'Statement of Marks'!FE64)</f>
        <v/>
      </c>
      <c r="L62" s="221" t="str">
        <f>IF('Statement of Marks'!FF64="","",'Statement of Marks'!FF64)</f>
        <v/>
      </c>
      <c r="M62" s="222" t="str">
        <f>IF('Statement of Marks'!FG64="","",'Statement of Marks'!FG64)</f>
        <v/>
      </c>
      <c r="N62" s="223" t="str">
        <f>IF('Statement of Marks'!FH64="","",'Statement of Marks'!FH64)</f>
        <v/>
      </c>
      <c r="O62" s="224" t="str">
        <f>IF('Statement of Marks'!FB64="","",'Statement of Marks'!FB64)</f>
        <v xml:space="preserve">      </v>
      </c>
      <c r="P62" s="225" t="str">
        <f>IF('Statement of Marks'!FI64="","",'Statement of Marks'!FI64)</f>
        <v/>
      </c>
      <c r="BJ62" s="226" t="str">
        <f>'Statement of Marks'!E64</f>
        <v/>
      </c>
      <c r="BK62" s="227" t="str">
        <f t="shared" si="0"/>
        <v/>
      </c>
      <c r="BL62" s="227" t="str">
        <f t="shared" si="1"/>
        <v/>
      </c>
      <c r="BM62" s="227" t="str">
        <f t="shared" si="2"/>
        <v/>
      </c>
      <c r="BN62" s="227" t="str">
        <f t="shared" si="3"/>
        <v/>
      </c>
      <c r="BO62" s="227" t="str">
        <f t="shared" si="4"/>
        <v/>
      </c>
      <c r="BP62" s="227" t="str">
        <f t="shared" si="5"/>
        <v/>
      </c>
      <c r="BQ62" s="227" t="str">
        <f t="shared" si="6"/>
        <v/>
      </c>
      <c r="BR62" s="227" t="str">
        <f t="shared" si="7"/>
        <v/>
      </c>
      <c r="BS62" s="227" t="str">
        <f t="shared" si="8"/>
        <v/>
      </c>
      <c r="BT62" s="227" t="str">
        <f t="shared" si="9"/>
        <v/>
      </c>
      <c r="BU62" s="227" t="str">
        <f t="shared" si="10"/>
        <v/>
      </c>
      <c r="BV62" s="227" t="str">
        <f t="shared" si="11"/>
        <v/>
      </c>
      <c r="BW62" s="228"/>
    </row>
    <row r="63" spans="1:75">
      <c r="A63" s="214">
        <f>'Statement of Marks'!A65</f>
        <v>60</v>
      </c>
      <c r="B63" s="215" t="str">
        <f>IF('Statement of Marks'!B65="","",'Statement of Marks'!B65)</f>
        <v/>
      </c>
      <c r="C63" s="216" t="str">
        <f>IF('Statement of Marks'!C65="","",'Statement of Marks'!C65)</f>
        <v/>
      </c>
      <c r="D63" s="217" t="str">
        <f>IF('Statement of Marks'!D65="","",'Statement of Marks'!D65)</f>
        <v/>
      </c>
      <c r="E63" s="218" t="str">
        <f>IF('Statement of Marks'!E65="","",'Statement of Marks'!E65)</f>
        <v/>
      </c>
      <c r="F63" s="218" t="str">
        <f>IF('Statement of Marks'!F65="","",'Statement of Marks'!F65)</f>
        <v/>
      </c>
      <c r="G63" s="218" t="str">
        <f>IF('Statement of Marks'!G65="","",'Statement of Marks'!G65)</f>
        <v/>
      </c>
      <c r="H63" s="219" t="str">
        <f>IF('Statement of Marks'!H65="","",'Statement of Marks'!H65)</f>
        <v/>
      </c>
      <c r="I63" s="219" t="str">
        <f>IF('Statement of Marks'!I65="","",'Statement of Marks'!I65)</f>
        <v/>
      </c>
      <c r="J63" s="220" t="str">
        <f>IF('Statement of Marks'!FD65="","",'Statement of Marks'!FD65)</f>
        <v xml:space="preserve"> </v>
      </c>
      <c r="K63" s="482" t="str">
        <f>IF('Statement of Marks'!FE65="","",'Statement of Marks'!FE65)</f>
        <v/>
      </c>
      <c r="L63" s="221" t="str">
        <f>IF('Statement of Marks'!FF65="","",'Statement of Marks'!FF65)</f>
        <v/>
      </c>
      <c r="M63" s="222" t="str">
        <f>IF('Statement of Marks'!FG65="","",'Statement of Marks'!FG65)</f>
        <v/>
      </c>
      <c r="N63" s="223" t="str">
        <f>IF('Statement of Marks'!FH65="","",'Statement of Marks'!FH65)</f>
        <v/>
      </c>
      <c r="O63" s="224" t="str">
        <f>IF('Statement of Marks'!FB65="","",'Statement of Marks'!FB65)</f>
        <v xml:space="preserve">      </v>
      </c>
      <c r="P63" s="225" t="str">
        <f>IF('Statement of Marks'!FI65="","",'Statement of Marks'!FI65)</f>
        <v/>
      </c>
      <c r="BJ63" s="226" t="str">
        <f>'Statement of Marks'!E65</f>
        <v/>
      </c>
      <c r="BK63" s="227" t="str">
        <f t="shared" si="0"/>
        <v/>
      </c>
      <c r="BL63" s="227" t="str">
        <f t="shared" si="1"/>
        <v/>
      </c>
      <c r="BM63" s="227" t="str">
        <f t="shared" si="2"/>
        <v/>
      </c>
      <c r="BN63" s="227" t="str">
        <f t="shared" si="3"/>
        <v/>
      </c>
      <c r="BO63" s="227" t="str">
        <f t="shared" si="4"/>
        <v/>
      </c>
      <c r="BP63" s="227" t="str">
        <f t="shared" si="5"/>
        <v/>
      </c>
      <c r="BQ63" s="227" t="str">
        <f t="shared" si="6"/>
        <v/>
      </c>
      <c r="BR63" s="227" t="str">
        <f t="shared" si="7"/>
        <v/>
      </c>
      <c r="BS63" s="227" t="str">
        <f t="shared" si="8"/>
        <v/>
      </c>
      <c r="BT63" s="227" t="str">
        <f t="shared" si="9"/>
        <v/>
      </c>
      <c r="BU63" s="227" t="str">
        <f t="shared" si="10"/>
        <v/>
      </c>
      <c r="BV63" s="227" t="str">
        <f t="shared" si="11"/>
        <v/>
      </c>
      <c r="BW63" s="228"/>
    </row>
    <row r="64" spans="1:75">
      <c r="A64" s="214">
        <f>'Statement of Marks'!A66</f>
        <v>61</v>
      </c>
      <c r="B64" s="215" t="str">
        <f>IF('Statement of Marks'!B66="","",'Statement of Marks'!B66)</f>
        <v/>
      </c>
      <c r="C64" s="216" t="str">
        <f>IF('Statement of Marks'!C66="","",'Statement of Marks'!C66)</f>
        <v/>
      </c>
      <c r="D64" s="217" t="str">
        <f>IF('Statement of Marks'!D66="","",'Statement of Marks'!D66)</f>
        <v/>
      </c>
      <c r="E64" s="218" t="str">
        <f>IF('Statement of Marks'!E66="","",'Statement of Marks'!E66)</f>
        <v/>
      </c>
      <c r="F64" s="218" t="str">
        <f>IF('Statement of Marks'!F66="","",'Statement of Marks'!F66)</f>
        <v/>
      </c>
      <c r="G64" s="218" t="str">
        <f>IF('Statement of Marks'!G66="","",'Statement of Marks'!G66)</f>
        <v/>
      </c>
      <c r="H64" s="219" t="str">
        <f>IF('Statement of Marks'!H66="","",'Statement of Marks'!H66)</f>
        <v/>
      </c>
      <c r="I64" s="219" t="str">
        <f>IF('Statement of Marks'!I66="","",'Statement of Marks'!I66)</f>
        <v/>
      </c>
      <c r="J64" s="220" t="str">
        <f>IF('Statement of Marks'!FD66="","",'Statement of Marks'!FD66)</f>
        <v xml:space="preserve"> </v>
      </c>
      <c r="K64" s="482" t="str">
        <f>IF('Statement of Marks'!FE66="","",'Statement of Marks'!FE66)</f>
        <v/>
      </c>
      <c r="L64" s="221" t="str">
        <f>IF('Statement of Marks'!FF66="","",'Statement of Marks'!FF66)</f>
        <v/>
      </c>
      <c r="M64" s="222" t="str">
        <f>IF('Statement of Marks'!FG66="","",'Statement of Marks'!FG66)</f>
        <v/>
      </c>
      <c r="N64" s="223" t="str">
        <f>IF('Statement of Marks'!FH66="","",'Statement of Marks'!FH66)</f>
        <v/>
      </c>
      <c r="O64" s="224" t="str">
        <f>IF('Statement of Marks'!FB66="","",'Statement of Marks'!FB66)</f>
        <v xml:space="preserve">      </v>
      </c>
      <c r="P64" s="225" t="str">
        <f>IF('Statement of Marks'!FI66="","",'Statement of Marks'!FI66)</f>
        <v/>
      </c>
      <c r="BJ64" s="226" t="str">
        <f>'Statement of Marks'!E66</f>
        <v/>
      </c>
      <c r="BK64" s="227" t="str">
        <f t="shared" si="0"/>
        <v/>
      </c>
      <c r="BL64" s="227" t="str">
        <f t="shared" si="1"/>
        <v/>
      </c>
      <c r="BM64" s="227" t="str">
        <f t="shared" si="2"/>
        <v/>
      </c>
      <c r="BN64" s="227" t="str">
        <f t="shared" si="3"/>
        <v/>
      </c>
      <c r="BO64" s="227" t="str">
        <f t="shared" si="4"/>
        <v/>
      </c>
      <c r="BP64" s="227" t="str">
        <f t="shared" si="5"/>
        <v/>
      </c>
      <c r="BQ64" s="227" t="str">
        <f t="shared" si="6"/>
        <v/>
      </c>
      <c r="BR64" s="227" t="str">
        <f t="shared" si="7"/>
        <v/>
      </c>
      <c r="BS64" s="227" t="str">
        <f t="shared" si="8"/>
        <v/>
      </c>
      <c r="BT64" s="227" t="str">
        <f t="shared" si="9"/>
        <v/>
      </c>
      <c r="BU64" s="227" t="str">
        <f t="shared" si="10"/>
        <v/>
      </c>
      <c r="BV64" s="227" t="str">
        <f t="shared" si="11"/>
        <v/>
      </c>
      <c r="BW64" s="228"/>
    </row>
    <row r="65" spans="1:75">
      <c r="A65" s="214">
        <f>'Statement of Marks'!A67</f>
        <v>62</v>
      </c>
      <c r="B65" s="215" t="str">
        <f>IF('Statement of Marks'!B67="","",'Statement of Marks'!B67)</f>
        <v/>
      </c>
      <c r="C65" s="216" t="str">
        <f>IF('Statement of Marks'!C67="","",'Statement of Marks'!C67)</f>
        <v/>
      </c>
      <c r="D65" s="217" t="str">
        <f>IF('Statement of Marks'!D67="","",'Statement of Marks'!D67)</f>
        <v/>
      </c>
      <c r="E65" s="218" t="str">
        <f>IF('Statement of Marks'!E67="","",'Statement of Marks'!E67)</f>
        <v/>
      </c>
      <c r="F65" s="218" t="str">
        <f>IF('Statement of Marks'!F67="","",'Statement of Marks'!F67)</f>
        <v/>
      </c>
      <c r="G65" s="218" t="str">
        <f>IF('Statement of Marks'!G67="","",'Statement of Marks'!G67)</f>
        <v/>
      </c>
      <c r="H65" s="219" t="str">
        <f>IF('Statement of Marks'!H67="","",'Statement of Marks'!H67)</f>
        <v/>
      </c>
      <c r="I65" s="219" t="str">
        <f>IF('Statement of Marks'!I67="","",'Statement of Marks'!I67)</f>
        <v/>
      </c>
      <c r="J65" s="220" t="str">
        <f>IF('Statement of Marks'!FD67="","",'Statement of Marks'!FD67)</f>
        <v xml:space="preserve"> </v>
      </c>
      <c r="K65" s="482" t="str">
        <f>IF('Statement of Marks'!FE67="","",'Statement of Marks'!FE67)</f>
        <v/>
      </c>
      <c r="L65" s="221" t="str">
        <f>IF('Statement of Marks'!FF67="","",'Statement of Marks'!FF67)</f>
        <v/>
      </c>
      <c r="M65" s="222" t="str">
        <f>IF('Statement of Marks'!FG67="","",'Statement of Marks'!FG67)</f>
        <v/>
      </c>
      <c r="N65" s="223" t="str">
        <f>IF('Statement of Marks'!FH67="","",'Statement of Marks'!FH67)</f>
        <v/>
      </c>
      <c r="O65" s="224" t="str">
        <f>IF('Statement of Marks'!FB67="","",'Statement of Marks'!FB67)</f>
        <v xml:space="preserve">      </v>
      </c>
      <c r="P65" s="225" t="str">
        <f>IF('Statement of Marks'!FI67="","",'Statement of Marks'!FI67)</f>
        <v/>
      </c>
      <c r="BJ65" s="226" t="str">
        <f>'Statement of Marks'!E67</f>
        <v/>
      </c>
      <c r="BK65" s="227" t="str">
        <f t="shared" si="0"/>
        <v/>
      </c>
      <c r="BL65" s="227" t="str">
        <f t="shared" si="1"/>
        <v/>
      </c>
      <c r="BM65" s="227" t="str">
        <f t="shared" si="2"/>
        <v/>
      </c>
      <c r="BN65" s="227" t="str">
        <f t="shared" si="3"/>
        <v/>
      </c>
      <c r="BO65" s="227" t="str">
        <f t="shared" si="4"/>
        <v/>
      </c>
      <c r="BP65" s="227" t="str">
        <f t="shared" si="5"/>
        <v/>
      </c>
      <c r="BQ65" s="227" t="str">
        <f t="shared" si="6"/>
        <v/>
      </c>
      <c r="BR65" s="227" t="str">
        <f t="shared" si="7"/>
        <v/>
      </c>
      <c r="BS65" s="227" t="str">
        <f t="shared" si="8"/>
        <v/>
      </c>
      <c r="BT65" s="227" t="str">
        <f t="shared" si="9"/>
        <v/>
      </c>
      <c r="BU65" s="227" t="str">
        <f t="shared" si="10"/>
        <v/>
      </c>
      <c r="BV65" s="227" t="str">
        <f t="shared" si="11"/>
        <v/>
      </c>
      <c r="BW65" s="228"/>
    </row>
    <row r="66" spans="1:75">
      <c r="A66" s="214">
        <f>'Statement of Marks'!A68</f>
        <v>63</v>
      </c>
      <c r="B66" s="215" t="str">
        <f>IF('Statement of Marks'!B68="","",'Statement of Marks'!B68)</f>
        <v/>
      </c>
      <c r="C66" s="216" t="str">
        <f>IF('Statement of Marks'!C68="","",'Statement of Marks'!C68)</f>
        <v/>
      </c>
      <c r="D66" s="217" t="str">
        <f>IF('Statement of Marks'!D68="","",'Statement of Marks'!D68)</f>
        <v/>
      </c>
      <c r="E66" s="218" t="str">
        <f>IF('Statement of Marks'!E68="","",'Statement of Marks'!E68)</f>
        <v/>
      </c>
      <c r="F66" s="218" t="str">
        <f>IF('Statement of Marks'!F68="","",'Statement of Marks'!F68)</f>
        <v/>
      </c>
      <c r="G66" s="218" t="str">
        <f>IF('Statement of Marks'!G68="","",'Statement of Marks'!G68)</f>
        <v/>
      </c>
      <c r="H66" s="219" t="str">
        <f>IF('Statement of Marks'!H68="","",'Statement of Marks'!H68)</f>
        <v/>
      </c>
      <c r="I66" s="219" t="str">
        <f>IF('Statement of Marks'!I68="","",'Statement of Marks'!I68)</f>
        <v/>
      </c>
      <c r="J66" s="220" t="str">
        <f>IF('Statement of Marks'!FD68="","",'Statement of Marks'!FD68)</f>
        <v xml:space="preserve"> </v>
      </c>
      <c r="K66" s="482" t="str">
        <f>IF('Statement of Marks'!FE68="","",'Statement of Marks'!FE68)</f>
        <v/>
      </c>
      <c r="L66" s="221" t="str">
        <f>IF('Statement of Marks'!FF68="","",'Statement of Marks'!FF68)</f>
        <v/>
      </c>
      <c r="M66" s="222" t="str">
        <f>IF('Statement of Marks'!FG68="","",'Statement of Marks'!FG68)</f>
        <v/>
      </c>
      <c r="N66" s="223" t="str">
        <f>IF('Statement of Marks'!FH68="","",'Statement of Marks'!FH68)</f>
        <v/>
      </c>
      <c r="O66" s="224" t="str">
        <f>IF('Statement of Marks'!FB68="","",'Statement of Marks'!FB68)</f>
        <v xml:space="preserve">      </v>
      </c>
      <c r="P66" s="225" t="str">
        <f>IF('Statement of Marks'!FI68="","",'Statement of Marks'!FI68)</f>
        <v/>
      </c>
      <c r="BJ66" s="226" t="str">
        <f>'Statement of Marks'!E68</f>
        <v/>
      </c>
      <c r="BK66" s="227" t="str">
        <f t="shared" si="0"/>
        <v/>
      </c>
      <c r="BL66" s="227" t="str">
        <f t="shared" si="1"/>
        <v/>
      </c>
      <c r="BM66" s="227" t="str">
        <f t="shared" si="2"/>
        <v/>
      </c>
      <c r="BN66" s="227" t="str">
        <f t="shared" si="3"/>
        <v/>
      </c>
      <c r="BO66" s="227" t="str">
        <f t="shared" si="4"/>
        <v/>
      </c>
      <c r="BP66" s="227" t="str">
        <f t="shared" si="5"/>
        <v/>
      </c>
      <c r="BQ66" s="227" t="str">
        <f t="shared" si="6"/>
        <v/>
      </c>
      <c r="BR66" s="227" t="str">
        <f t="shared" si="7"/>
        <v/>
      </c>
      <c r="BS66" s="227" t="str">
        <f t="shared" si="8"/>
        <v/>
      </c>
      <c r="BT66" s="227" t="str">
        <f t="shared" si="9"/>
        <v/>
      </c>
      <c r="BU66" s="227" t="str">
        <f t="shared" si="10"/>
        <v/>
      </c>
      <c r="BV66" s="227" t="str">
        <f t="shared" si="11"/>
        <v/>
      </c>
      <c r="BW66" s="228"/>
    </row>
    <row r="67" spans="1:75">
      <c r="A67" s="214">
        <f>'Statement of Marks'!A69</f>
        <v>64</v>
      </c>
      <c r="B67" s="215" t="str">
        <f>IF('Statement of Marks'!B69="","",'Statement of Marks'!B69)</f>
        <v/>
      </c>
      <c r="C67" s="216" t="str">
        <f>IF('Statement of Marks'!C69="","",'Statement of Marks'!C69)</f>
        <v/>
      </c>
      <c r="D67" s="217" t="str">
        <f>IF('Statement of Marks'!D69="","",'Statement of Marks'!D69)</f>
        <v/>
      </c>
      <c r="E67" s="218" t="str">
        <f>IF('Statement of Marks'!E69="","",'Statement of Marks'!E69)</f>
        <v/>
      </c>
      <c r="F67" s="218" t="str">
        <f>IF('Statement of Marks'!F69="","",'Statement of Marks'!F69)</f>
        <v/>
      </c>
      <c r="G67" s="218" t="str">
        <f>IF('Statement of Marks'!G69="","",'Statement of Marks'!G69)</f>
        <v/>
      </c>
      <c r="H67" s="219" t="str">
        <f>IF('Statement of Marks'!H69="","",'Statement of Marks'!H69)</f>
        <v/>
      </c>
      <c r="I67" s="219" t="str">
        <f>IF('Statement of Marks'!I69="","",'Statement of Marks'!I69)</f>
        <v/>
      </c>
      <c r="J67" s="220" t="str">
        <f>IF('Statement of Marks'!FD69="","",'Statement of Marks'!FD69)</f>
        <v xml:space="preserve"> </v>
      </c>
      <c r="K67" s="482" t="str">
        <f>IF('Statement of Marks'!FE69="","",'Statement of Marks'!FE69)</f>
        <v/>
      </c>
      <c r="L67" s="221" t="str">
        <f>IF('Statement of Marks'!FF69="","",'Statement of Marks'!FF69)</f>
        <v/>
      </c>
      <c r="M67" s="222" t="str">
        <f>IF('Statement of Marks'!FG69="","",'Statement of Marks'!FG69)</f>
        <v/>
      </c>
      <c r="N67" s="223" t="str">
        <f>IF('Statement of Marks'!FH69="","",'Statement of Marks'!FH69)</f>
        <v/>
      </c>
      <c r="O67" s="224" t="str">
        <f>IF('Statement of Marks'!FB69="","",'Statement of Marks'!FB69)</f>
        <v xml:space="preserve">      </v>
      </c>
      <c r="P67" s="225" t="str">
        <f>IF('Statement of Marks'!FI69="","",'Statement of Marks'!FI69)</f>
        <v/>
      </c>
      <c r="BJ67" s="226" t="str">
        <f>'Statement of Marks'!E69</f>
        <v/>
      </c>
      <c r="BK67" s="227" t="str">
        <f t="shared" si="0"/>
        <v/>
      </c>
      <c r="BL67" s="227" t="str">
        <f t="shared" si="1"/>
        <v/>
      </c>
      <c r="BM67" s="227" t="str">
        <f t="shared" si="2"/>
        <v/>
      </c>
      <c r="BN67" s="227" t="str">
        <f t="shared" si="3"/>
        <v/>
      </c>
      <c r="BO67" s="227" t="str">
        <f t="shared" si="4"/>
        <v/>
      </c>
      <c r="BP67" s="227" t="str">
        <f t="shared" si="5"/>
        <v/>
      </c>
      <c r="BQ67" s="227" t="str">
        <f t="shared" si="6"/>
        <v/>
      </c>
      <c r="BR67" s="227" t="str">
        <f t="shared" si="7"/>
        <v/>
      </c>
      <c r="BS67" s="227" t="str">
        <f t="shared" si="8"/>
        <v/>
      </c>
      <c r="BT67" s="227" t="str">
        <f t="shared" si="9"/>
        <v/>
      </c>
      <c r="BU67" s="227" t="str">
        <f t="shared" si="10"/>
        <v/>
      </c>
      <c r="BV67" s="227" t="str">
        <f t="shared" si="11"/>
        <v/>
      </c>
      <c r="BW67" s="228"/>
    </row>
    <row r="68" spans="1:75">
      <c r="A68" s="214">
        <f>'Statement of Marks'!A70</f>
        <v>65</v>
      </c>
      <c r="B68" s="215" t="str">
        <f>IF('Statement of Marks'!B70="","",'Statement of Marks'!B70)</f>
        <v/>
      </c>
      <c r="C68" s="216" t="str">
        <f>IF('Statement of Marks'!C70="","",'Statement of Marks'!C70)</f>
        <v/>
      </c>
      <c r="D68" s="217" t="str">
        <f>IF('Statement of Marks'!D70="","",'Statement of Marks'!D70)</f>
        <v/>
      </c>
      <c r="E68" s="218" t="str">
        <f>IF('Statement of Marks'!E70="","",'Statement of Marks'!E70)</f>
        <v/>
      </c>
      <c r="F68" s="218" t="str">
        <f>IF('Statement of Marks'!F70="","",'Statement of Marks'!F70)</f>
        <v/>
      </c>
      <c r="G68" s="218" t="str">
        <f>IF('Statement of Marks'!G70="","",'Statement of Marks'!G70)</f>
        <v/>
      </c>
      <c r="H68" s="219" t="str">
        <f>IF('Statement of Marks'!H70="","",'Statement of Marks'!H70)</f>
        <v/>
      </c>
      <c r="I68" s="219" t="str">
        <f>IF('Statement of Marks'!I70="","",'Statement of Marks'!I70)</f>
        <v/>
      </c>
      <c r="J68" s="220" t="str">
        <f>IF('Statement of Marks'!FD70="","",'Statement of Marks'!FD70)</f>
        <v xml:space="preserve"> </v>
      </c>
      <c r="K68" s="482" t="str">
        <f>IF('Statement of Marks'!FE70="","",'Statement of Marks'!FE70)</f>
        <v/>
      </c>
      <c r="L68" s="221" t="str">
        <f>IF('Statement of Marks'!FF70="","",'Statement of Marks'!FF70)</f>
        <v/>
      </c>
      <c r="M68" s="222" t="str">
        <f>IF('Statement of Marks'!FG70="","",'Statement of Marks'!FG70)</f>
        <v/>
      </c>
      <c r="N68" s="223" t="str">
        <f>IF('Statement of Marks'!FH70="","",'Statement of Marks'!FH70)</f>
        <v/>
      </c>
      <c r="O68" s="224" t="str">
        <f>IF('Statement of Marks'!FB70="","",'Statement of Marks'!FB70)</f>
        <v xml:space="preserve">      </v>
      </c>
      <c r="P68" s="225" t="str">
        <f>IF('Statement of Marks'!FI70="","",'Statement of Marks'!FI70)</f>
        <v/>
      </c>
      <c r="BJ68" s="226" t="str">
        <f>'Statement of Marks'!E70</f>
        <v/>
      </c>
      <c r="BK68" s="227" t="str">
        <f t="shared" si="0"/>
        <v/>
      </c>
      <c r="BL68" s="227" t="str">
        <f t="shared" si="1"/>
        <v/>
      </c>
      <c r="BM68" s="227" t="str">
        <f t="shared" si="2"/>
        <v/>
      </c>
      <c r="BN68" s="227" t="str">
        <f t="shared" si="3"/>
        <v/>
      </c>
      <c r="BO68" s="227" t="str">
        <f t="shared" si="4"/>
        <v/>
      </c>
      <c r="BP68" s="227" t="str">
        <f t="shared" si="5"/>
        <v/>
      </c>
      <c r="BQ68" s="227" t="str">
        <f t="shared" si="6"/>
        <v/>
      </c>
      <c r="BR68" s="227" t="str">
        <f t="shared" si="7"/>
        <v/>
      </c>
      <c r="BS68" s="227" t="str">
        <f t="shared" si="8"/>
        <v/>
      </c>
      <c r="BT68" s="227" t="str">
        <f t="shared" si="9"/>
        <v/>
      </c>
      <c r="BU68" s="227" t="str">
        <f t="shared" si="10"/>
        <v/>
      </c>
      <c r="BV68" s="227" t="str">
        <f t="shared" si="11"/>
        <v/>
      </c>
      <c r="BW68" s="228"/>
    </row>
    <row r="69" spans="1:75">
      <c r="A69" s="214">
        <f>'Statement of Marks'!A71</f>
        <v>66</v>
      </c>
      <c r="B69" s="215" t="str">
        <f>IF('Statement of Marks'!B71="","",'Statement of Marks'!B71)</f>
        <v/>
      </c>
      <c r="C69" s="216" t="str">
        <f>IF('Statement of Marks'!C71="","",'Statement of Marks'!C71)</f>
        <v/>
      </c>
      <c r="D69" s="217" t="str">
        <f>IF('Statement of Marks'!D71="","",'Statement of Marks'!D71)</f>
        <v/>
      </c>
      <c r="E69" s="218" t="str">
        <f>IF('Statement of Marks'!E71="","",'Statement of Marks'!E71)</f>
        <v/>
      </c>
      <c r="F69" s="218" t="str">
        <f>IF('Statement of Marks'!F71="","",'Statement of Marks'!F71)</f>
        <v/>
      </c>
      <c r="G69" s="218" t="str">
        <f>IF('Statement of Marks'!G71="","",'Statement of Marks'!G71)</f>
        <v/>
      </c>
      <c r="H69" s="219" t="str">
        <f>IF('Statement of Marks'!H71="","",'Statement of Marks'!H71)</f>
        <v/>
      </c>
      <c r="I69" s="219" t="str">
        <f>IF('Statement of Marks'!I71="","",'Statement of Marks'!I71)</f>
        <v/>
      </c>
      <c r="J69" s="220" t="str">
        <f>IF('Statement of Marks'!FD71="","",'Statement of Marks'!FD71)</f>
        <v xml:space="preserve"> </v>
      </c>
      <c r="K69" s="482" t="str">
        <f>IF('Statement of Marks'!FE71="","",'Statement of Marks'!FE71)</f>
        <v/>
      </c>
      <c r="L69" s="221" t="str">
        <f>IF('Statement of Marks'!FF71="","",'Statement of Marks'!FF71)</f>
        <v/>
      </c>
      <c r="M69" s="222" t="str">
        <f>IF('Statement of Marks'!FG71="","",'Statement of Marks'!FG71)</f>
        <v/>
      </c>
      <c r="N69" s="223" t="str">
        <f>IF('Statement of Marks'!FH71="","",'Statement of Marks'!FH71)</f>
        <v/>
      </c>
      <c r="O69" s="224" t="str">
        <f>IF('Statement of Marks'!FB71="","",'Statement of Marks'!FB71)</f>
        <v xml:space="preserve">      </v>
      </c>
      <c r="P69" s="225" t="str">
        <f>IF('Statement of Marks'!FI71="","",'Statement of Marks'!FI71)</f>
        <v/>
      </c>
      <c r="BJ69" s="226" t="str">
        <f>'Statement of Marks'!E71</f>
        <v/>
      </c>
      <c r="BK69" s="227" t="str">
        <f t="shared" ref="BK69:BK103" si="12">IF(AND(H69="SC",I69="M"),M69,"")</f>
        <v/>
      </c>
      <c r="BL69" s="227" t="str">
        <f t="shared" ref="BL69:BL103" si="13">IF(AND(H69="SC",I69="F"),M69,"")</f>
        <v/>
      </c>
      <c r="BM69" s="227" t="str">
        <f t="shared" ref="BM69:BM103" si="14">IF(AND(H69="ST",I69="M"),M69,"")</f>
        <v/>
      </c>
      <c r="BN69" s="227" t="str">
        <f t="shared" ref="BN69:BN103" si="15">IF(AND(H69="ST",I69="F"),M69,"")</f>
        <v/>
      </c>
      <c r="BO69" s="227" t="str">
        <f t="shared" ref="BO69:BO103" si="16">IF(AND(H69="OBC",I69="M"),M69,"")</f>
        <v/>
      </c>
      <c r="BP69" s="227" t="str">
        <f t="shared" ref="BP69:BP103" si="17">IF(AND(H69="OBC",I69="F"),M69,"")</f>
        <v/>
      </c>
      <c r="BQ69" s="227" t="str">
        <f t="shared" ref="BQ69:BQ103" si="18">IF(AND(H69="GEN",I69="M"),M69,"")</f>
        <v/>
      </c>
      <c r="BR69" s="227" t="str">
        <f t="shared" ref="BR69:BR103" si="19">IF(AND(H69="GEN",I69="F"),M69,"")</f>
        <v/>
      </c>
      <c r="BS69" s="227" t="str">
        <f t="shared" ref="BS69:BS103" si="20">IF(AND(H69="MIN",I69="M"),M69,"")</f>
        <v/>
      </c>
      <c r="BT69" s="227" t="str">
        <f t="shared" ref="BT69:BT103" si="21">IF(AND(H69="MIN",I69="F"),M69,"")</f>
        <v/>
      </c>
      <c r="BU69" s="227" t="str">
        <f t="shared" ref="BU69:BU103" si="22">IF(AND(H69="SBC",I69="M"),M69,"")</f>
        <v/>
      </c>
      <c r="BV69" s="227" t="str">
        <f t="shared" ref="BV69:BV103" si="23">IF(AND(H69="SBC",I69="F"),M69,"")</f>
        <v/>
      </c>
      <c r="BW69" s="228"/>
    </row>
    <row r="70" spans="1:75">
      <c r="A70" s="214">
        <f>'Statement of Marks'!A72</f>
        <v>67</v>
      </c>
      <c r="B70" s="215" t="str">
        <f>IF('Statement of Marks'!B72="","",'Statement of Marks'!B72)</f>
        <v/>
      </c>
      <c r="C70" s="216" t="str">
        <f>IF('Statement of Marks'!C72="","",'Statement of Marks'!C72)</f>
        <v/>
      </c>
      <c r="D70" s="217" t="str">
        <f>IF('Statement of Marks'!D72="","",'Statement of Marks'!D72)</f>
        <v/>
      </c>
      <c r="E70" s="218" t="str">
        <f>IF('Statement of Marks'!E72="","",'Statement of Marks'!E72)</f>
        <v/>
      </c>
      <c r="F70" s="218" t="str">
        <f>IF('Statement of Marks'!F72="","",'Statement of Marks'!F72)</f>
        <v/>
      </c>
      <c r="G70" s="218" t="str">
        <f>IF('Statement of Marks'!G72="","",'Statement of Marks'!G72)</f>
        <v/>
      </c>
      <c r="H70" s="219" t="str">
        <f>IF('Statement of Marks'!H72="","",'Statement of Marks'!H72)</f>
        <v/>
      </c>
      <c r="I70" s="219" t="str">
        <f>IF('Statement of Marks'!I72="","",'Statement of Marks'!I72)</f>
        <v/>
      </c>
      <c r="J70" s="220" t="str">
        <f>IF('Statement of Marks'!FD72="","",'Statement of Marks'!FD72)</f>
        <v xml:space="preserve"> </v>
      </c>
      <c r="K70" s="482" t="str">
        <f>IF('Statement of Marks'!FE72="","",'Statement of Marks'!FE72)</f>
        <v/>
      </c>
      <c r="L70" s="221" t="str">
        <f>IF('Statement of Marks'!FF72="","",'Statement of Marks'!FF72)</f>
        <v/>
      </c>
      <c r="M70" s="222" t="str">
        <f>IF('Statement of Marks'!FG72="","",'Statement of Marks'!FG72)</f>
        <v/>
      </c>
      <c r="N70" s="223" t="str">
        <f>IF('Statement of Marks'!FH72="","",'Statement of Marks'!FH72)</f>
        <v/>
      </c>
      <c r="O70" s="224" t="str">
        <f>IF('Statement of Marks'!FB72="","",'Statement of Marks'!FB72)</f>
        <v xml:space="preserve">      </v>
      </c>
      <c r="P70" s="225" t="str">
        <f>IF('Statement of Marks'!FI72="","",'Statement of Marks'!FI72)</f>
        <v/>
      </c>
      <c r="BJ70" s="226" t="str">
        <f>'Statement of Marks'!E72</f>
        <v/>
      </c>
      <c r="BK70" s="227" t="str">
        <f t="shared" si="12"/>
        <v/>
      </c>
      <c r="BL70" s="227" t="str">
        <f t="shared" si="13"/>
        <v/>
      </c>
      <c r="BM70" s="227" t="str">
        <f t="shared" si="14"/>
        <v/>
      </c>
      <c r="BN70" s="227" t="str">
        <f t="shared" si="15"/>
        <v/>
      </c>
      <c r="BO70" s="227" t="str">
        <f t="shared" si="16"/>
        <v/>
      </c>
      <c r="BP70" s="227" t="str">
        <f t="shared" si="17"/>
        <v/>
      </c>
      <c r="BQ70" s="227" t="str">
        <f t="shared" si="18"/>
        <v/>
      </c>
      <c r="BR70" s="227" t="str">
        <f t="shared" si="19"/>
        <v/>
      </c>
      <c r="BS70" s="227" t="str">
        <f t="shared" si="20"/>
        <v/>
      </c>
      <c r="BT70" s="227" t="str">
        <f t="shared" si="21"/>
        <v/>
      </c>
      <c r="BU70" s="227" t="str">
        <f t="shared" si="22"/>
        <v/>
      </c>
      <c r="BV70" s="227" t="str">
        <f t="shared" si="23"/>
        <v/>
      </c>
      <c r="BW70" s="228"/>
    </row>
    <row r="71" spans="1:75">
      <c r="A71" s="214">
        <f>'Statement of Marks'!A73</f>
        <v>68</v>
      </c>
      <c r="B71" s="215" t="str">
        <f>IF('Statement of Marks'!B73="","",'Statement of Marks'!B73)</f>
        <v/>
      </c>
      <c r="C71" s="216" t="str">
        <f>IF('Statement of Marks'!C73="","",'Statement of Marks'!C73)</f>
        <v/>
      </c>
      <c r="D71" s="217" t="str">
        <f>IF('Statement of Marks'!D73="","",'Statement of Marks'!D73)</f>
        <v/>
      </c>
      <c r="E71" s="218" t="str">
        <f>IF('Statement of Marks'!E73="","",'Statement of Marks'!E73)</f>
        <v/>
      </c>
      <c r="F71" s="218" t="str">
        <f>IF('Statement of Marks'!F73="","",'Statement of Marks'!F73)</f>
        <v/>
      </c>
      <c r="G71" s="218" t="str">
        <f>IF('Statement of Marks'!G73="","",'Statement of Marks'!G73)</f>
        <v/>
      </c>
      <c r="H71" s="219" t="str">
        <f>IF('Statement of Marks'!H73="","",'Statement of Marks'!H73)</f>
        <v/>
      </c>
      <c r="I71" s="219" t="str">
        <f>IF('Statement of Marks'!I73="","",'Statement of Marks'!I73)</f>
        <v/>
      </c>
      <c r="J71" s="220" t="str">
        <f>IF('Statement of Marks'!FD73="","",'Statement of Marks'!FD73)</f>
        <v xml:space="preserve"> </v>
      </c>
      <c r="K71" s="482" t="str">
        <f>IF('Statement of Marks'!FE73="","",'Statement of Marks'!FE73)</f>
        <v/>
      </c>
      <c r="L71" s="221" t="str">
        <f>IF('Statement of Marks'!FF73="","",'Statement of Marks'!FF73)</f>
        <v/>
      </c>
      <c r="M71" s="222" t="str">
        <f>IF('Statement of Marks'!FG73="","",'Statement of Marks'!FG73)</f>
        <v/>
      </c>
      <c r="N71" s="223" t="str">
        <f>IF('Statement of Marks'!FH73="","",'Statement of Marks'!FH73)</f>
        <v/>
      </c>
      <c r="O71" s="224" t="str">
        <f>IF('Statement of Marks'!FB73="","",'Statement of Marks'!FB73)</f>
        <v xml:space="preserve">      </v>
      </c>
      <c r="P71" s="225" t="str">
        <f>IF('Statement of Marks'!FI73="","",'Statement of Marks'!FI73)</f>
        <v/>
      </c>
      <c r="BJ71" s="226" t="str">
        <f>'Statement of Marks'!E73</f>
        <v/>
      </c>
      <c r="BK71" s="227" t="str">
        <f t="shared" si="12"/>
        <v/>
      </c>
      <c r="BL71" s="227" t="str">
        <f t="shared" si="13"/>
        <v/>
      </c>
      <c r="BM71" s="227" t="str">
        <f t="shared" si="14"/>
        <v/>
      </c>
      <c r="BN71" s="227" t="str">
        <f t="shared" si="15"/>
        <v/>
      </c>
      <c r="BO71" s="227" t="str">
        <f t="shared" si="16"/>
        <v/>
      </c>
      <c r="BP71" s="227" t="str">
        <f t="shared" si="17"/>
        <v/>
      </c>
      <c r="BQ71" s="227" t="str">
        <f t="shared" si="18"/>
        <v/>
      </c>
      <c r="BR71" s="227" t="str">
        <f t="shared" si="19"/>
        <v/>
      </c>
      <c r="BS71" s="227" t="str">
        <f t="shared" si="20"/>
        <v/>
      </c>
      <c r="BT71" s="227" t="str">
        <f t="shared" si="21"/>
        <v/>
      </c>
      <c r="BU71" s="227" t="str">
        <f t="shared" si="22"/>
        <v/>
      </c>
      <c r="BV71" s="227" t="str">
        <f t="shared" si="23"/>
        <v/>
      </c>
      <c r="BW71" s="228"/>
    </row>
    <row r="72" spans="1:75">
      <c r="A72" s="214">
        <f>'Statement of Marks'!A74</f>
        <v>69</v>
      </c>
      <c r="B72" s="215" t="str">
        <f>IF('Statement of Marks'!B74="","",'Statement of Marks'!B74)</f>
        <v/>
      </c>
      <c r="C72" s="216" t="str">
        <f>IF('Statement of Marks'!C74="","",'Statement of Marks'!C74)</f>
        <v/>
      </c>
      <c r="D72" s="217" t="str">
        <f>IF('Statement of Marks'!D74="","",'Statement of Marks'!D74)</f>
        <v/>
      </c>
      <c r="E72" s="218" t="str">
        <f>IF('Statement of Marks'!E74="","",'Statement of Marks'!E74)</f>
        <v/>
      </c>
      <c r="F72" s="218" t="str">
        <f>IF('Statement of Marks'!F74="","",'Statement of Marks'!F74)</f>
        <v/>
      </c>
      <c r="G72" s="218" t="str">
        <f>IF('Statement of Marks'!G74="","",'Statement of Marks'!G74)</f>
        <v/>
      </c>
      <c r="H72" s="219" t="str">
        <f>IF('Statement of Marks'!H74="","",'Statement of Marks'!H74)</f>
        <v/>
      </c>
      <c r="I72" s="219" t="str">
        <f>IF('Statement of Marks'!I74="","",'Statement of Marks'!I74)</f>
        <v/>
      </c>
      <c r="J72" s="220" t="str">
        <f>IF('Statement of Marks'!FD74="","",'Statement of Marks'!FD74)</f>
        <v xml:space="preserve"> </v>
      </c>
      <c r="K72" s="482" t="str">
        <f>IF('Statement of Marks'!FE74="","",'Statement of Marks'!FE74)</f>
        <v/>
      </c>
      <c r="L72" s="221" t="str">
        <f>IF('Statement of Marks'!FF74="","",'Statement of Marks'!FF74)</f>
        <v/>
      </c>
      <c r="M72" s="222" t="str">
        <f>IF('Statement of Marks'!FG74="","",'Statement of Marks'!FG74)</f>
        <v/>
      </c>
      <c r="N72" s="223" t="str">
        <f>IF('Statement of Marks'!FH74="","",'Statement of Marks'!FH74)</f>
        <v/>
      </c>
      <c r="O72" s="224" t="str">
        <f>IF('Statement of Marks'!FB74="","",'Statement of Marks'!FB74)</f>
        <v xml:space="preserve">      </v>
      </c>
      <c r="P72" s="225" t="str">
        <f>IF('Statement of Marks'!FI74="","",'Statement of Marks'!FI74)</f>
        <v/>
      </c>
      <c r="BJ72" s="226" t="str">
        <f>'Statement of Marks'!E74</f>
        <v/>
      </c>
      <c r="BK72" s="227" t="str">
        <f t="shared" si="12"/>
        <v/>
      </c>
      <c r="BL72" s="227" t="str">
        <f t="shared" si="13"/>
        <v/>
      </c>
      <c r="BM72" s="227" t="str">
        <f t="shared" si="14"/>
        <v/>
      </c>
      <c r="BN72" s="227" t="str">
        <f t="shared" si="15"/>
        <v/>
      </c>
      <c r="BO72" s="227" t="str">
        <f t="shared" si="16"/>
        <v/>
      </c>
      <c r="BP72" s="227" t="str">
        <f t="shared" si="17"/>
        <v/>
      </c>
      <c r="BQ72" s="227" t="str">
        <f t="shared" si="18"/>
        <v/>
      </c>
      <c r="BR72" s="227" t="str">
        <f t="shared" si="19"/>
        <v/>
      </c>
      <c r="BS72" s="227" t="str">
        <f t="shared" si="20"/>
        <v/>
      </c>
      <c r="BT72" s="227" t="str">
        <f t="shared" si="21"/>
        <v/>
      </c>
      <c r="BU72" s="227" t="str">
        <f t="shared" si="22"/>
        <v/>
      </c>
      <c r="BV72" s="227" t="str">
        <f t="shared" si="23"/>
        <v/>
      </c>
      <c r="BW72" s="228"/>
    </row>
    <row r="73" spans="1:75">
      <c r="A73" s="214">
        <f>'Statement of Marks'!A75</f>
        <v>70</v>
      </c>
      <c r="B73" s="215" t="str">
        <f>IF('Statement of Marks'!B75="","",'Statement of Marks'!B75)</f>
        <v/>
      </c>
      <c r="C73" s="216" t="str">
        <f>IF('Statement of Marks'!C75="","",'Statement of Marks'!C75)</f>
        <v/>
      </c>
      <c r="D73" s="217" t="str">
        <f>IF('Statement of Marks'!D75="","",'Statement of Marks'!D75)</f>
        <v/>
      </c>
      <c r="E73" s="218" t="str">
        <f>IF('Statement of Marks'!E75="","",'Statement of Marks'!E75)</f>
        <v/>
      </c>
      <c r="F73" s="218" t="str">
        <f>IF('Statement of Marks'!F75="","",'Statement of Marks'!F75)</f>
        <v/>
      </c>
      <c r="G73" s="218" t="str">
        <f>IF('Statement of Marks'!G75="","",'Statement of Marks'!G75)</f>
        <v/>
      </c>
      <c r="H73" s="219" t="str">
        <f>IF('Statement of Marks'!H75="","",'Statement of Marks'!H75)</f>
        <v/>
      </c>
      <c r="I73" s="219" t="str">
        <f>IF('Statement of Marks'!I75="","",'Statement of Marks'!I75)</f>
        <v/>
      </c>
      <c r="J73" s="220" t="str">
        <f>IF('Statement of Marks'!FD75="","",'Statement of Marks'!FD75)</f>
        <v xml:space="preserve"> </v>
      </c>
      <c r="K73" s="482" t="str">
        <f>IF('Statement of Marks'!FE75="","",'Statement of Marks'!FE75)</f>
        <v/>
      </c>
      <c r="L73" s="221" t="str">
        <f>IF('Statement of Marks'!FF75="","",'Statement of Marks'!FF75)</f>
        <v/>
      </c>
      <c r="M73" s="222" t="str">
        <f>IF('Statement of Marks'!FG75="","",'Statement of Marks'!FG75)</f>
        <v/>
      </c>
      <c r="N73" s="223" t="str">
        <f>IF('Statement of Marks'!FH75="","",'Statement of Marks'!FH75)</f>
        <v/>
      </c>
      <c r="O73" s="224" t="str">
        <f>IF('Statement of Marks'!FB75="","",'Statement of Marks'!FB75)</f>
        <v xml:space="preserve">      </v>
      </c>
      <c r="P73" s="225" t="str">
        <f>IF('Statement of Marks'!FI75="","",'Statement of Marks'!FI75)</f>
        <v/>
      </c>
      <c r="BJ73" s="226" t="str">
        <f>'Statement of Marks'!E75</f>
        <v/>
      </c>
      <c r="BK73" s="227" t="str">
        <f t="shared" si="12"/>
        <v/>
      </c>
      <c r="BL73" s="227" t="str">
        <f t="shared" si="13"/>
        <v/>
      </c>
      <c r="BM73" s="227" t="str">
        <f t="shared" si="14"/>
        <v/>
      </c>
      <c r="BN73" s="227" t="str">
        <f t="shared" si="15"/>
        <v/>
      </c>
      <c r="BO73" s="227" t="str">
        <f t="shared" si="16"/>
        <v/>
      </c>
      <c r="BP73" s="227" t="str">
        <f t="shared" si="17"/>
        <v/>
      </c>
      <c r="BQ73" s="227" t="str">
        <f t="shared" si="18"/>
        <v/>
      </c>
      <c r="BR73" s="227" t="str">
        <f t="shared" si="19"/>
        <v/>
      </c>
      <c r="BS73" s="227" t="str">
        <f t="shared" si="20"/>
        <v/>
      </c>
      <c r="BT73" s="227" t="str">
        <f t="shared" si="21"/>
        <v/>
      </c>
      <c r="BU73" s="227" t="str">
        <f t="shared" si="22"/>
        <v/>
      </c>
      <c r="BV73" s="227" t="str">
        <f t="shared" si="23"/>
        <v/>
      </c>
      <c r="BW73" s="228"/>
    </row>
    <row r="74" spans="1:75">
      <c r="A74" s="214">
        <f>'Statement of Marks'!A76</f>
        <v>71</v>
      </c>
      <c r="B74" s="215" t="str">
        <f>IF('Statement of Marks'!B76="","",'Statement of Marks'!B76)</f>
        <v/>
      </c>
      <c r="C74" s="216" t="str">
        <f>IF('Statement of Marks'!C76="","",'Statement of Marks'!C76)</f>
        <v/>
      </c>
      <c r="D74" s="217" t="str">
        <f>IF('Statement of Marks'!D76="","",'Statement of Marks'!D76)</f>
        <v/>
      </c>
      <c r="E74" s="218" t="str">
        <f>IF('Statement of Marks'!E76="","",'Statement of Marks'!E76)</f>
        <v/>
      </c>
      <c r="F74" s="218" t="str">
        <f>IF('Statement of Marks'!F76="","",'Statement of Marks'!F76)</f>
        <v/>
      </c>
      <c r="G74" s="218" t="str">
        <f>IF('Statement of Marks'!G76="","",'Statement of Marks'!G76)</f>
        <v/>
      </c>
      <c r="H74" s="219" t="str">
        <f>IF('Statement of Marks'!H76="","",'Statement of Marks'!H76)</f>
        <v/>
      </c>
      <c r="I74" s="219" t="str">
        <f>IF('Statement of Marks'!I76="","",'Statement of Marks'!I76)</f>
        <v/>
      </c>
      <c r="J74" s="220" t="str">
        <f>IF('Statement of Marks'!FD76="","",'Statement of Marks'!FD76)</f>
        <v xml:space="preserve"> </v>
      </c>
      <c r="K74" s="482" t="str">
        <f>IF('Statement of Marks'!FE76="","",'Statement of Marks'!FE76)</f>
        <v/>
      </c>
      <c r="L74" s="221" t="str">
        <f>IF('Statement of Marks'!FF76="","",'Statement of Marks'!FF76)</f>
        <v/>
      </c>
      <c r="M74" s="222" t="str">
        <f>IF('Statement of Marks'!FG76="","",'Statement of Marks'!FG76)</f>
        <v/>
      </c>
      <c r="N74" s="223" t="str">
        <f>IF('Statement of Marks'!FH76="","",'Statement of Marks'!FH76)</f>
        <v/>
      </c>
      <c r="O74" s="224" t="str">
        <f>IF('Statement of Marks'!FB76="","",'Statement of Marks'!FB76)</f>
        <v xml:space="preserve">      </v>
      </c>
      <c r="P74" s="225" t="str">
        <f>IF('Statement of Marks'!FI76="","",'Statement of Marks'!FI76)</f>
        <v/>
      </c>
      <c r="BJ74" s="226" t="str">
        <f>'Statement of Marks'!E76</f>
        <v/>
      </c>
      <c r="BK74" s="227" t="str">
        <f t="shared" si="12"/>
        <v/>
      </c>
      <c r="BL74" s="227" t="str">
        <f t="shared" si="13"/>
        <v/>
      </c>
      <c r="BM74" s="227" t="str">
        <f t="shared" si="14"/>
        <v/>
      </c>
      <c r="BN74" s="227" t="str">
        <f t="shared" si="15"/>
        <v/>
      </c>
      <c r="BO74" s="227" t="str">
        <f t="shared" si="16"/>
        <v/>
      </c>
      <c r="BP74" s="227" t="str">
        <f t="shared" si="17"/>
        <v/>
      </c>
      <c r="BQ74" s="227" t="str">
        <f t="shared" si="18"/>
        <v/>
      </c>
      <c r="BR74" s="227" t="str">
        <f t="shared" si="19"/>
        <v/>
      </c>
      <c r="BS74" s="227" t="str">
        <f t="shared" si="20"/>
        <v/>
      </c>
      <c r="BT74" s="227" t="str">
        <f t="shared" si="21"/>
        <v/>
      </c>
      <c r="BU74" s="227" t="str">
        <f t="shared" si="22"/>
        <v/>
      </c>
      <c r="BV74" s="227" t="str">
        <f t="shared" si="23"/>
        <v/>
      </c>
      <c r="BW74" s="228"/>
    </row>
    <row r="75" spans="1:75">
      <c r="A75" s="214">
        <f>'Statement of Marks'!A77</f>
        <v>72</v>
      </c>
      <c r="B75" s="215" t="str">
        <f>IF('Statement of Marks'!B77="","",'Statement of Marks'!B77)</f>
        <v/>
      </c>
      <c r="C75" s="216" t="str">
        <f>IF('Statement of Marks'!C77="","",'Statement of Marks'!C77)</f>
        <v/>
      </c>
      <c r="D75" s="217" t="str">
        <f>IF('Statement of Marks'!D77="","",'Statement of Marks'!D77)</f>
        <v/>
      </c>
      <c r="E75" s="218" t="str">
        <f>IF('Statement of Marks'!E77="","",'Statement of Marks'!E77)</f>
        <v/>
      </c>
      <c r="F75" s="218" t="str">
        <f>IF('Statement of Marks'!F77="","",'Statement of Marks'!F77)</f>
        <v/>
      </c>
      <c r="G75" s="218" t="str">
        <f>IF('Statement of Marks'!G77="","",'Statement of Marks'!G77)</f>
        <v/>
      </c>
      <c r="H75" s="219" t="str">
        <f>IF('Statement of Marks'!H77="","",'Statement of Marks'!H77)</f>
        <v/>
      </c>
      <c r="I75" s="219" t="str">
        <f>IF('Statement of Marks'!I77="","",'Statement of Marks'!I77)</f>
        <v/>
      </c>
      <c r="J75" s="220" t="str">
        <f>IF('Statement of Marks'!FD77="","",'Statement of Marks'!FD77)</f>
        <v xml:space="preserve"> </v>
      </c>
      <c r="K75" s="482" t="str">
        <f>IF('Statement of Marks'!FE77="","",'Statement of Marks'!FE77)</f>
        <v/>
      </c>
      <c r="L75" s="221" t="str">
        <f>IF('Statement of Marks'!FF77="","",'Statement of Marks'!FF77)</f>
        <v/>
      </c>
      <c r="M75" s="222" t="str">
        <f>IF('Statement of Marks'!FG77="","",'Statement of Marks'!FG77)</f>
        <v/>
      </c>
      <c r="N75" s="223" t="str">
        <f>IF('Statement of Marks'!FH77="","",'Statement of Marks'!FH77)</f>
        <v/>
      </c>
      <c r="O75" s="224" t="str">
        <f>IF('Statement of Marks'!FB77="","",'Statement of Marks'!FB77)</f>
        <v xml:space="preserve">      </v>
      </c>
      <c r="P75" s="225" t="str">
        <f>IF('Statement of Marks'!FI77="","",'Statement of Marks'!FI77)</f>
        <v/>
      </c>
      <c r="BJ75" s="226" t="str">
        <f>'Statement of Marks'!E77</f>
        <v/>
      </c>
      <c r="BK75" s="227" t="str">
        <f t="shared" si="12"/>
        <v/>
      </c>
      <c r="BL75" s="227" t="str">
        <f t="shared" si="13"/>
        <v/>
      </c>
      <c r="BM75" s="227" t="str">
        <f t="shared" si="14"/>
        <v/>
      </c>
      <c r="BN75" s="227" t="str">
        <f t="shared" si="15"/>
        <v/>
      </c>
      <c r="BO75" s="227" t="str">
        <f t="shared" si="16"/>
        <v/>
      </c>
      <c r="BP75" s="227" t="str">
        <f t="shared" si="17"/>
        <v/>
      </c>
      <c r="BQ75" s="227" t="str">
        <f t="shared" si="18"/>
        <v/>
      </c>
      <c r="BR75" s="227" t="str">
        <f t="shared" si="19"/>
        <v/>
      </c>
      <c r="BS75" s="227" t="str">
        <f t="shared" si="20"/>
        <v/>
      </c>
      <c r="BT75" s="227" t="str">
        <f t="shared" si="21"/>
        <v/>
      </c>
      <c r="BU75" s="227" t="str">
        <f t="shared" si="22"/>
        <v/>
      </c>
      <c r="BV75" s="227" t="str">
        <f t="shared" si="23"/>
        <v/>
      </c>
      <c r="BW75" s="228"/>
    </row>
    <row r="76" spans="1:75">
      <c r="A76" s="214">
        <f>'Statement of Marks'!A78</f>
        <v>73</v>
      </c>
      <c r="B76" s="215" t="str">
        <f>IF('Statement of Marks'!B78="","",'Statement of Marks'!B78)</f>
        <v/>
      </c>
      <c r="C76" s="216" t="str">
        <f>IF('Statement of Marks'!C78="","",'Statement of Marks'!C78)</f>
        <v/>
      </c>
      <c r="D76" s="217" t="str">
        <f>IF('Statement of Marks'!D78="","",'Statement of Marks'!D78)</f>
        <v/>
      </c>
      <c r="E76" s="218" t="str">
        <f>IF('Statement of Marks'!E78="","",'Statement of Marks'!E78)</f>
        <v/>
      </c>
      <c r="F76" s="218" t="str">
        <f>IF('Statement of Marks'!F78="","",'Statement of Marks'!F78)</f>
        <v/>
      </c>
      <c r="G76" s="218" t="str">
        <f>IF('Statement of Marks'!G78="","",'Statement of Marks'!G78)</f>
        <v/>
      </c>
      <c r="H76" s="219" t="str">
        <f>IF('Statement of Marks'!H78="","",'Statement of Marks'!H78)</f>
        <v/>
      </c>
      <c r="I76" s="219" t="str">
        <f>IF('Statement of Marks'!I78="","",'Statement of Marks'!I78)</f>
        <v/>
      </c>
      <c r="J76" s="220" t="str">
        <f>IF('Statement of Marks'!FD78="","",'Statement of Marks'!FD78)</f>
        <v xml:space="preserve"> </v>
      </c>
      <c r="K76" s="482" t="str">
        <f>IF('Statement of Marks'!FE78="","",'Statement of Marks'!FE78)</f>
        <v/>
      </c>
      <c r="L76" s="221" t="str">
        <f>IF('Statement of Marks'!FF78="","",'Statement of Marks'!FF78)</f>
        <v/>
      </c>
      <c r="M76" s="222" t="str">
        <f>IF('Statement of Marks'!FG78="","",'Statement of Marks'!FG78)</f>
        <v/>
      </c>
      <c r="N76" s="223" t="str">
        <f>IF('Statement of Marks'!FH78="","",'Statement of Marks'!FH78)</f>
        <v/>
      </c>
      <c r="O76" s="224" t="str">
        <f>IF('Statement of Marks'!FB78="","",'Statement of Marks'!FB78)</f>
        <v xml:space="preserve">      </v>
      </c>
      <c r="P76" s="225" t="str">
        <f>IF('Statement of Marks'!FI78="","",'Statement of Marks'!FI78)</f>
        <v/>
      </c>
      <c r="BJ76" s="226" t="str">
        <f>'Statement of Marks'!E78</f>
        <v/>
      </c>
      <c r="BK76" s="227" t="str">
        <f t="shared" si="12"/>
        <v/>
      </c>
      <c r="BL76" s="227" t="str">
        <f t="shared" si="13"/>
        <v/>
      </c>
      <c r="BM76" s="227" t="str">
        <f t="shared" si="14"/>
        <v/>
      </c>
      <c r="BN76" s="227" t="str">
        <f t="shared" si="15"/>
        <v/>
      </c>
      <c r="BO76" s="227" t="str">
        <f t="shared" si="16"/>
        <v/>
      </c>
      <c r="BP76" s="227" t="str">
        <f t="shared" si="17"/>
        <v/>
      </c>
      <c r="BQ76" s="227" t="str">
        <f t="shared" si="18"/>
        <v/>
      </c>
      <c r="BR76" s="227" t="str">
        <f t="shared" si="19"/>
        <v/>
      </c>
      <c r="BS76" s="227" t="str">
        <f t="shared" si="20"/>
        <v/>
      </c>
      <c r="BT76" s="227" t="str">
        <f t="shared" si="21"/>
        <v/>
      </c>
      <c r="BU76" s="227" t="str">
        <f t="shared" si="22"/>
        <v/>
      </c>
      <c r="BV76" s="227" t="str">
        <f t="shared" si="23"/>
        <v/>
      </c>
      <c r="BW76" s="228"/>
    </row>
    <row r="77" spans="1:75">
      <c r="A77" s="214">
        <f>'Statement of Marks'!A79</f>
        <v>74</v>
      </c>
      <c r="B77" s="215" t="str">
        <f>IF('Statement of Marks'!B79="","",'Statement of Marks'!B79)</f>
        <v/>
      </c>
      <c r="C77" s="216" t="str">
        <f>IF('Statement of Marks'!C79="","",'Statement of Marks'!C79)</f>
        <v/>
      </c>
      <c r="D77" s="217" t="str">
        <f>IF('Statement of Marks'!D79="","",'Statement of Marks'!D79)</f>
        <v/>
      </c>
      <c r="E77" s="218" t="str">
        <f>IF('Statement of Marks'!E79="","",'Statement of Marks'!E79)</f>
        <v/>
      </c>
      <c r="F77" s="218" t="str">
        <f>IF('Statement of Marks'!F79="","",'Statement of Marks'!F79)</f>
        <v/>
      </c>
      <c r="G77" s="218" t="str">
        <f>IF('Statement of Marks'!G79="","",'Statement of Marks'!G79)</f>
        <v/>
      </c>
      <c r="H77" s="219" t="str">
        <f>IF('Statement of Marks'!H79="","",'Statement of Marks'!H79)</f>
        <v/>
      </c>
      <c r="I77" s="219" t="str">
        <f>IF('Statement of Marks'!I79="","",'Statement of Marks'!I79)</f>
        <v/>
      </c>
      <c r="J77" s="220" t="str">
        <f>IF('Statement of Marks'!FD79="","",'Statement of Marks'!FD79)</f>
        <v xml:space="preserve"> </v>
      </c>
      <c r="K77" s="482" t="str">
        <f>IF('Statement of Marks'!FE79="","",'Statement of Marks'!FE79)</f>
        <v/>
      </c>
      <c r="L77" s="221" t="str">
        <f>IF('Statement of Marks'!FF79="","",'Statement of Marks'!FF79)</f>
        <v/>
      </c>
      <c r="M77" s="222" t="str">
        <f>IF('Statement of Marks'!FG79="","",'Statement of Marks'!FG79)</f>
        <v/>
      </c>
      <c r="N77" s="223" t="str">
        <f>IF('Statement of Marks'!FH79="","",'Statement of Marks'!FH79)</f>
        <v/>
      </c>
      <c r="O77" s="224" t="str">
        <f>IF('Statement of Marks'!FB79="","",'Statement of Marks'!FB79)</f>
        <v xml:space="preserve">      </v>
      </c>
      <c r="P77" s="225" t="str">
        <f>IF('Statement of Marks'!FI79="","",'Statement of Marks'!FI79)</f>
        <v/>
      </c>
      <c r="BJ77" s="226" t="str">
        <f>'Statement of Marks'!E79</f>
        <v/>
      </c>
      <c r="BK77" s="227" t="str">
        <f t="shared" si="12"/>
        <v/>
      </c>
      <c r="BL77" s="227" t="str">
        <f t="shared" si="13"/>
        <v/>
      </c>
      <c r="BM77" s="227" t="str">
        <f t="shared" si="14"/>
        <v/>
      </c>
      <c r="BN77" s="227" t="str">
        <f t="shared" si="15"/>
        <v/>
      </c>
      <c r="BO77" s="227" t="str">
        <f t="shared" si="16"/>
        <v/>
      </c>
      <c r="BP77" s="227" t="str">
        <f t="shared" si="17"/>
        <v/>
      </c>
      <c r="BQ77" s="227" t="str">
        <f t="shared" si="18"/>
        <v/>
      </c>
      <c r="BR77" s="227" t="str">
        <f t="shared" si="19"/>
        <v/>
      </c>
      <c r="BS77" s="227" t="str">
        <f t="shared" si="20"/>
        <v/>
      </c>
      <c r="BT77" s="227" t="str">
        <f t="shared" si="21"/>
        <v/>
      </c>
      <c r="BU77" s="227" t="str">
        <f t="shared" si="22"/>
        <v/>
      </c>
      <c r="BV77" s="227" t="str">
        <f t="shared" si="23"/>
        <v/>
      </c>
      <c r="BW77" s="228"/>
    </row>
    <row r="78" spans="1:75">
      <c r="A78" s="214">
        <f>'Statement of Marks'!A80</f>
        <v>75</v>
      </c>
      <c r="B78" s="215" t="str">
        <f>IF('Statement of Marks'!B80="","",'Statement of Marks'!B80)</f>
        <v/>
      </c>
      <c r="C78" s="216" t="str">
        <f>IF('Statement of Marks'!C80="","",'Statement of Marks'!C80)</f>
        <v/>
      </c>
      <c r="D78" s="217" t="str">
        <f>IF('Statement of Marks'!D80="","",'Statement of Marks'!D80)</f>
        <v/>
      </c>
      <c r="E78" s="218" t="str">
        <f>IF('Statement of Marks'!E80="","",'Statement of Marks'!E80)</f>
        <v/>
      </c>
      <c r="F78" s="218" t="str">
        <f>IF('Statement of Marks'!F80="","",'Statement of Marks'!F80)</f>
        <v/>
      </c>
      <c r="G78" s="218" t="str">
        <f>IF('Statement of Marks'!G80="","",'Statement of Marks'!G80)</f>
        <v/>
      </c>
      <c r="H78" s="219" t="str">
        <f>IF('Statement of Marks'!H80="","",'Statement of Marks'!H80)</f>
        <v/>
      </c>
      <c r="I78" s="219" t="str">
        <f>IF('Statement of Marks'!I80="","",'Statement of Marks'!I80)</f>
        <v/>
      </c>
      <c r="J78" s="220" t="str">
        <f>IF('Statement of Marks'!FD80="","",'Statement of Marks'!FD80)</f>
        <v xml:space="preserve"> </v>
      </c>
      <c r="K78" s="482" t="str">
        <f>IF('Statement of Marks'!FE80="","",'Statement of Marks'!FE80)</f>
        <v/>
      </c>
      <c r="L78" s="221" t="str">
        <f>IF('Statement of Marks'!FF80="","",'Statement of Marks'!FF80)</f>
        <v/>
      </c>
      <c r="M78" s="222" t="str">
        <f>IF('Statement of Marks'!FG80="","",'Statement of Marks'!FG80)</f>
        <v/>
      </c>
      <c r="N78" s="223" t="str">
        <f>IF('Statement of Marks'!FH80="","",'Statement of Marks'!FH80)</f>
        <v/>
      </c>
      <c r="O78" s="224" t="str">
        <f>IF('Statement of Marks'!FB80="","",'Statement of Marks'!FB80)</f>
        <v xml:space="preserve">      </v>
      </c>
      <c r="P78" s="225" t="str">
        <f>IF('Statement of Marks'!FI80="","",'Statement of Marks'!FI80)</f>
        <v/>
      </c>
      <c r="BJ78" s="226" t="str">
        <f>'Statement of Marks'!E80</f>
        <v/>
      </c>
      <c r="BK78" s="227" t="str">
        <f t="shared" si="12"/>
        <v/>
      </c>
      <c r="BL78" s="227" t="str">
        <f t="shared" si="13"/>
        <v/>
      </c>
      <c r="BM78" s="227" t="str">
        <f t="shared" si="14"/>
        <v/>
      </c>
      <c r="BN78" s="227" t="str">
        <f t="shared" si="15"/>
        <v/>
      </c>
      <c r="BO78" s="227" t="str">
        <f t="shared" si="16"/>
        <v/>
      </c>
      <c r="BP78" s="227" t="str">
        <f t="shared" si="17"/>
        <v/>
      </c>
      <c r="BQ78" s="227" t="str">
        <f t="shared" si="18"/>
        <v/>
      </c>
      <c r="BR78" s="227" t="str">
        <f t="shared" si="19"/>
        <v/>
      </c>
      <c r="BS78" s="227" t="str">
        <f t="shared" si="20"/>
        <v/>
      </c>
      <c r="BT78" s="227" t="str">
        <f t="shared" si="21"/>
        <v/>
      </c>
      <c r="BU78" s="227" t="str">
        <f t="shared" si="22"/>
        <v/>
      </c>
      <c r="BV78" s="227" t="str">
        <f t="shared" si="23"/>
        <v/>
      </c>
      <c r="BW78" s="228"/>
    </row>
    <row r="79" spans="1:75">
      <c r="A79" s="214">
        <f>'Statement of Marks'!A81</f>
        <v>76</v>
      </c>
      <c r="B79" s="215" t="str">
        <f>IF('Statement of Marks'!B81="","",'Statement of Marks'!B81)</f>
        <v/>
      </c>
      <c r="C79" s="216" t="str">
        <f>IF('Statement of Marks'!C81="","",'Statement of Marks'!C81)</f>
        <v/>
      </c>
      <c r="D79" s="217" t="str">
        <f>IF('Statement of Marks'!D81="","",'Statement of Marks'!D81)</f>
        <v/>
      </c>
      <c r="E79" s="218" t="str">
        <f>IF('Statement of Marks'!E81="","",'Statement of Marks'!E81)</f>
        <v/>
      </c>
      <c r="F79" s="218" t="str">
        <f>IF('Statement of Marks'!F81="","",'Statement of Marks'!F81)</f>
        <v/>
      </c>
      <c r="G79" s="218" t="str">
        <f>IF('Statement of Marks'!G81="","",'Statement of Marks'!G81)</f>
        <v/>
      </c>
      <c r="H79" s="219" t="str">
        <f>IF('Statement of Marks'!H81="","",'Statement of Marks'!H81)</f>
        <v/>
      </c>
      <c r="I79" s="219" t="str">
        <f>IF('Statement of Marks'!I81="","",'Statement of Marks'!I81)</f>
        <v/>
      </c>
      <c r="J79" s="220" t="str">
        <f>IF('Statement of Marks'!FD81="","",'Statement of Marks'!FD81)</f>
        <v xml:space="preserve"> </v>
      </c>
      <c r="K79" s="482" t="str">
        <f>IF('Statement of Marks'!FE81="","",'Statement of Marks'!FE81)</f>
        <v/>
      </c>
      <c r="L79" s="221" t="str">
        <f>IF('Statement of Marks'!FF81="","",'Statement of Marks'!FF81)</f>
        <v/>
      </c>
      <c r="M79" s="222" t="str">
        <f>IF('Statement of Marks'!FG81="","",'Statement of Marks'!FG81)</f>
        <v/>
      </c>
      <c r="N79" s="223" t="str">
        <f>IF('Statement of Marks'!FH81="","",'Statement of Marks'!FH81)</f>
        <v/>
      </c>
      <c r="O79" s="224" t="str">
        <f>IF('Statement of Marks'!FB81="","",'Statement of Marks'!FB81)</f>
        <v xml:space="preserve">      </v>
      </c>
      <c r="P79" s="225" t="str">
        <f>IF('Statement of Marks'!FI81="","",'Statement of Marks'!FI81)</f>
        <v/>
      </c>
      <c r="BJ79" s="226" t="str">
        <f>'Statement of Marks'!E81</f>
        <v/>
      </c>
      <c r="BK79" s="227" t="str">
        <f t="shared" si="12"/>
        <v/>
      </c>
      <c r="BL79" s="227" t="str">
        <f t="shared" si="13"/>
        <v/>
      </c>
      <c r="BM79" s="227" t="str">
        <f t="shared" si="14"/>
        <v/>
      </c>
      <c r="BN79" s="227" t="str">
        <f t="shared" si="15"/>
        <v/>
      </c>
      <c r="BO79" s="227" t="str">
        <f t="shared" si="16"/>
        <v/>
      </c>
      <c r="BP79" s="227" t="str">
        <f t="shared" si="17"/>
        <v/>
      </c>
      <c r="BQ79" s="227" t="str">
        <f t="shared" si="18"/>
        <v/>
      </c>
      <c r="BR79" s="227" t="str">
        <f t="shared" si="19"/>
        <v/>
      </c>
      <c r="BS79" s="227" t="str">
        <f t="shared" si="20"/>
        <v/>
      </c>
      <c r="BT79" s="227" t="str">
        <f t="shared" si="21"/>
        <v/>
      </c>
      <c r="BU79" s="227" t="str">
        <f t="shared" si="22"/>
        <v/>
      </c>
      <c r="BV79" s="227" t="str">
        <f t="shared" si="23"/>
        <v/>
      </c>
      <c r="BW79" s="228"/>
    </row>
    <row r="80" spans="1:75">
      <c r="A80" s="214">
        <f>'Statement of Marks'!A82</f>
        <v>77</v>
      </c>
      <c r="B80" s="215" t="str">
        <f>IF('Statement of Marks'!B82="","",'Statement of Marks'!B82)</f>
        <v/>
      </c>
      <c r="C80" s="216" t="str">
        <f>IF('Statement of Marks'!C82="","",'Statement of Marks'!C82)</f>
        <v/>
      </c>
      <c r="D80" s="217" t="str">
        <f>IF('Statement of Marks'!D82="","",'Statement of Marks'!D82)</f>
        <v/>
      </c>
      <c r="E80" s="218" t="str">
        <f>IF('Statement of Marks'!E82="","",'Statement of Marks'!E82)</f>
        <v/>
      </c>
      <c r="F80" s="218" t="str">
        <f>IF('Statement of Marks'!F82="","",'Statement of Marks'!F82)</f>
        <v/>
      </c>
      <c r="G80" s="218" t="str">
        <f>IF('Statement of Marks'!G82="","",'Statement of Marks'!G82)</f>
        <v/>
      </c>
      <c r="H80" s="219" t="str">
        <f>IF('Statement of Marks'!H82="","",'Statement of Marks'!H82)</f>
        <v/>
      </c>
      <c r="I80" s="219" t="str">
        <f>IF('Statement of Marks'!I82="","",'Statement of Marks'!I82)</f>
        <v/>
      </c>
      <c r="J80" s="220" t="str">
        <f>IF('Statement of Marks'!FD82="","",'Statement of Marks'!FD82)</f>
        <v xml:space="preserve"> </v>
      </c>
      <c r="K80" s="482" t="str">
        <f>IF('Statement of Marks'!FE82="","",'Statement of Marks'!FE82)</f>
        <v/>
      </c>
      <c r="L80" s="221" t="str">
        <f>IF('Statement of Marks'!FF82="","",'Statement of Marks'!FF82)</f>
        <v/>
      </c>
      <c r="M80" s="222" t="str">
        <f>IF('Statement of Marks'!FG82="","",'Statement of Marks'!FG82)</f>
        <v/>
      </c>
      <c r="N80" s="223" t="str">
        <f>IF('Statement of Marks'!FH82="","",'Statement of Marks'!FH82)</f>
        <v/>
      </c>
      <c r="O80" s="224" t="str">
        <f>IF('Statement of Marks'!FB82="","",'Statement of Marks'!FB82)</f>
        <v xml:space="preserve">      </v>
      </c>
      <c r="P80" s="225" t="str">
        <f>IF('Statement of Marks'!FI82="","",'Statement of Marks'!FI82)</f>
        <v/>
      </c>
      <c r="BJ80" s="226" t="str">
        <f>'Statement of Marks'!E82</f>
        <v/>
      </c>
      <c r="BK80" s="227" t="str">
        <f t="shared" si="12"/>
        <v/>
      </c>
      <c r="BL80" s="227" t="str">
        <f t="shared" si="13"/>
        <v/>
      </c>
      <c r="BM80" s="227" t="str">
        <f t="shared" si="14"/>
        <v/>
      </c>
      <c r="BN80" s="227" t="str">
        <f t="shared" si="15"/>
        <v/>
      </c>
      <c r="BO80" s="227" t="str">
        <f t="shared" si="16"/>
        <v/>
      </c>
      <c r="BP80" s="227" t="str">
        <f t="shared" si="17"/>
        <v/>
      </c>
      <c r="BQ80" s="227" t="str">
        <f t="shared" si="18"/>
        <v/>
      </c>
      <c r="BR80" s="227" t="str">
        <f t="shared" si="19"/>
        <v/>
      </c>
      <c r="BS80" s="227" t="str">
        <f t="shared" si="20"/>
        <v/>
      </c>
      <c r="BT80" s="227" t="str">
        <f t="shared" si="21"/>
        <v/>
      </c>
      <c r="BU80" s="227" t="str">
        <f t="shared" si="22"/>
        <v/>
      </c>
      <c r="BV80" s="227" t="str">
        <f t="shared" si="23"/>
        <v/>
      </c>
      <c r="BW80" s="228"/>
    </row>
    <row r="81" spans="1:75">
      <c r="A81" s="214">
        <f>'Statement of Marks'!A83</f>
        <v>78</v>
      </c>
      <c r="B81" s="215" t="str">
        <f>IF('Statement of Marks'!B83="","",'Statement of Marks'!B83)</f>
        <v/>
      </c>
      <c r="C81" s="216" t="str">
        <f>IF('Statement of Marks'!C83="","",'Statement of Marks'!C83)</f>
        <v/>
      </c>
      <c r="D81" s="217" t="str">
        <f>IF('Statement of Marks'!D83="","",'Statement of Marks'!D83)</f>
        <v/>
      </c>
      <c r="E81" s="218" t="str">
        <f>IF('Statement of Marks'!E83="","",'Statement of Marks'!E83)</f>
        <v/>
      </c>
      <c r="F81" s="218" t="str">
        <f>IF('Statement of Marks'!F83="","",'Statement of Marks'!F83)</f>
        <v/>
      </c>
      <c r="G81" s="218" t="str">
        <f>IF('Statement of Marks'!G83="","",'Statement of Marks'!G83)</f>
        <v/>
      </c>
      <c r="H81" s="219" t="str">
        <f>IF('Statement of Marks'!H83="","",'Statement of Marks'!H83)</f>
        <v/>
      </c>
      <c r="I81" s="219" t="str">
        <f>IF('Statement of Marks'!I83="","",'Statement of Marks'!I83)</f>
        <v/>
      </c>
      <c r="J81" s="220" t="str">
        <f>IF('Statement of Marks'!FD83="","",'Statement of Marks'!FD83)</f>
        <v xml:space="preserve"> </v>
      </c>
      <c r="K81" s="482" t="str">
        <f>IF('Statement of Marks'!FE83="","",'Statement of Marks'!FE83)</f>
        <v/>
      </c>
      <c r="L81" s="221" t="str">
        <f>IF('Statement of Marks'!FF83="","",'Statement of Marks'!FF83)</f>
        <v/>
      </c>
      <c r="M81" s="222" t="str">
        <f>IF('Statement of Marks'!FG83="","",'Statement of Marks'!FG83)</f>
        <v/>
      </c>
      <c r="N81" s="223" t="str">
        <f>IF('Statement of Marks'!FH83="","",'Statement of Marks'!FH83)</f>
        <v/>
      </c>
      <c r="O81" s="224" t="str">
        <f>IF('Statement of Marks'!FB83="","",'Statement of Marks'!FB83)</f>
        <v xml:space="preserve">      </v>
      </c>
      <c r="P81" s="225" t="str">
        <f>IF('Statement of Marks'!FI83="","",'Statement of Marks'!FI83)</f>
        <v/>
      </c>
      <c r="BJ81" s="226" t="str">
        <f>'Statement of Marks'!E83</f>
        <v/>
      </c>
      <c r="BK81" s="227" t="str">
        <f t="shared" si="12"/>
        <v/>
      </c>
      <c r="BL81" s="227" t="str">
        <f t="shared" si="13"/>
        <v/>
      </c>
      <c r="BM81" s="227" t="str">
        <f t="shared" si="14"/>
        <v/>
      </c>
      <c r="BN81" s="227" t="str">
        <f t="shared" si="15"/>
        <v/>
      </c>
      <c r="BO81" s="227" t="str">
        <f t="shared" si="16"/>
        <v/>
      </c>
      <c r="BP81" s="227" t="str">
        <f t="shared" si="17"/>
        <v/>
      </c>
      <c r="BQ81" s="227" t="str">
        <f t="shared" si="18"/>
        <v/>
      </c>
      <c r="BR81" s="227" t="str">
        <f t="shared" si="19"/>
        <v/>
      </c>
      <c r="BS81" s="227" t="str">
        <f t="shared" si="20"/>
        <v/>
      </c>
      <c r="BT81" s="227" t="str">
        <f t="shared" si="21"/>
        <v/>
      </c>
      <c r="BU81" s="227" t="str">
        <f t="shared" si="22"/>
        <v/>
      </c>
      <c r="BV81" s="227" t="str">
        <f t="shared" si="23"/>
        <v/>
      </c>
      <c r="BW81" s="228"/>
    </row>
    <row r="82" spans="1:75">
      <c r="A82" s="214">
        <f>'Statement of Marks'!A84</f>
        <v>79</v>
      </c>
      <c r="B82" s="215" t="str">
        <f>IF('Statement of Marks'!B84="","",'Statement of Marks'!B84)</f>
        <v/>
      </c>
      <c r="C82" s="216" t="str">
        <f>IF('Statement of Marks'!C84="","",'Statement of Marks'!C84)</f>
        <v/>
      </c>
      <c r="D82" s="217" t="str">
        <f>IF('Statement of Marks'!D84="","",'Statement of Marks'!D84)</f>
        <v/>
      </c>
      <c r="E82" s="218" t="str">
        <f>IF('Statement of Marks'!E84="","",'Statement of Marks'!E84)</f>
        <v/>
      </c>
      <c r="F82" s="218" t="str">
        <f>IF('Statement of Marks'!F84="","",'Statement of Marks'!F84)</f>
        <v/>
      </c>
      <c r="G82" s="218" t="str">
        <f>IF('Statement of Marks'!G84="","",'Statement of Marks'!G84)</f>
        <v/>
      </c>
      <c r="H82" s="219" t="str">
        <f>IF('Statement of Marks'!H84="","",'Statement of Marks'!H84)</f>
        <v/>
      </c>
      <c r="I82" s="219" t="str">
        <f>IF('Statement of Marks'!I84="","",'Statement of Marks'!I84)</f>
        <v/>
      </c>
      <c r="J82" s="220" t="str">
        <f>IF('Statement of Marks'!FD84="","",'Statement of Marks'!FD84)</f>
        <v xml:space="preserve"> </v>
      </c>
      <c r="K82" s="482" t="str">
        <f>IF('Statement of Marks'!FE84="","",'Statement of Marks'!FE84)</f>
        <v/>
      </c>
      <c r="L82" s="221" t="str">
        <f>IF('Statement of Marks'!FF84="","",'Statement of Marks'!FF84)</f>
        <v/>
      </c>
      <c r="M82" s="222" t="str">
        <f>IF('Statement of Marks'!FG84="","",'Statement of Marks'!FG84)</f>
        <v/>
      </c>
      <c r="N82" s="223" t="str">
        <f>IF('Statement of Marks'!FH84="","",'Statement of Marks'!FH84)</f>
        <v/>
      </c>
      <c r="O82" s="224" t="str">
        <f>IF('Statement of Marks'!FB84="","",'Statement of Marks'!FB84)</f>
        <v xml:space="preserve">      </v>
      </c>
      <c r="P82" s="225" t="str">
        <f>IF('Statement of Marks'!FI84="","",'Statement of Marks'!FI84)</f>
        <v/>
      </c>
      <c r="BJ82" s="226" t="str">
        <f>'Statement of Marks'!E84</f>
        <v/>
      </c>
      <c r="BK82" s="227" t="str">
        <f t="shared" si="12"/>
        <v/>
      </c>
      <c r="BL82" s="227" t="str">
        <f t="shared" si="13"/>
        <v/>
      </c>
      <c r="BM82" s="227" t="str">
        <f t="shared" si="14"/>
        <v/>
      </c>
      <c r="BN82" s="227" t="str">
        <f t="shared" si="15"/>
        <v/>
      </c>
      <c r="BO82" s="227" t="str">
        <f t="shared" si="16"/>
        <v/>
      </c>
      <c r="BP82" s="227" t="str">
        <f t="shared" si="17"/>
        <v/>
      </c>
      <c r="BQ82" s="227" t="str">
        <f t="shared" si="18"/>
        <v/>
      </c>
      <c r="BR82" s="227" t="str">
        <f t="shared" si="19"/>
        <v/>
      </c>
      <c r="BS82" s="227" t="str">
        <f t="shared" si="20"/>
        <v/>
      </c>
      <c r="BT82" s="227" t="str">
        <f t="shared" si="21"/>
        <v/>
      </c>
      <c r="BU82" s="227" t="str">
        <f t="shared" si="22"/>
        <v/>
      </c>
      <c r="BV82" s="227" t="str">
        <f t="shared" si="23"/>
        <v/>
      </c>
      <c r="BW82" s="228"/>
    </row>
    <row r="83" spans="1:75">
      <c r="A83" s="214">
        <f>'Statement of Marks'!A85</f>
        <v>80</v>
      </c>
      <c r="B83" s="215" t="str">
        <f>IF('Statement of Marks'!B85="","",'Statement of Marks'!B85)</f>
        <v/>
      </c>
      <c r="C83" s="216" t="str">
        <f>IF('Statement of Marks'!C85="","",'Statement of Marks'!C85)</f>
        <v/>
      </c>
      <c r="D83" s="217" t="str">
        <f>IF('Statement of Marks'!D85="","",'Statement of Marks'!D85)</f>
        <v/>
      </c>
      <c r="E83" s="218" t="str">
        <f>IF('Statement of Marks'!E85="","",'Statement of Marks'!E85)</f>
        <v/>
      </c>
      <c r="F83" s="218" t="str">
        <f>IF('Statement of Marks'!F85="","",'Statement of Marks'!F85)</f>
        <v/>
      </c>
      <c r="G83" s="218" t="str">
        <f>IF('Statement of Marks'!G85="","",'Statement of Marks'!G85)</f>
        <v/>
      </c>
      <c r="H83" s="219" t="str">
        <f>IF('Statement of Marks'!H85="","",'Statement of Marks'!H85)</f>
        <v/>
      </c>
      <c r="I83" s="219" t="str">
        <f>IF('Statement of Marks'!I85="","",'Statement of Marks'!I85)</f>
        <v/>
      </c>
      <c r="J83" s="220" t="str">
        <f>IF('Statement of Marks'!FD85="","",'Statement of Marks'!FD85)</f>
        <v xml:space="preserve"> </v>
      </c>
      <c r="K83" s="482" t="str">
        <f>IF('Statement of Marks'!FE85="","",'Statement of Marks'!FE85)</f>
        <v/>
      </c>
      <c r="L83" s="221" t="str">
        <f>IF('Statement of Marks'!FF85="","",'Statement of Marks'!FF85)</f>
        <v/>
      </c>
      <c r="M83" s="222" t="str">
        <f>IF('Statement of Marks'!FG85="","",'Statement of Marks'!FG85)</f>
        <v/>
      </c>
      <c r="N83" s="223" t="str">
        <f>IF('Statement of Marks'!FH85="","",'Statement of Marks'!FH85)</f>
        <v/>
      </c>
      <c r="O83" s="224" t="str">
        <f>IF('Statement of Marks'!FB85="","",'Statement of Marks'!FB85)</f>
        <v xml:space="preserve">      </v>
      </c>
      <c r="P83" s="225" t="str">
        <f>IF('Statement of Marks'!FI85="","",'Statement of Marks'!FI85)</f>
        <v/>
      </c>
      <c r="BJ83" s="226" t="str">
        <f>'Statement of Marks'!E85</f>
        <v/>
      </c>
      <c r="BK83" s="227" t="str">
        <f t="shared" si="12"/>
        <v/>
      </c>
      <c r="BL83" s="227" t="str">
        <f t="shared" si="13"/>
        <v/>
      </c>
      <c r="BM83" s="227" t="str">
        <f t="shared" si="14"/>
        <v/>
      </c>
      <c r="BN83" s="227" t="str">
        <f t="shared" si="15"/>
        <v/>
      </c>
      <c r="BO83" s="227" t="str">
        <f t="shared" si="16"/>
        <v/>
      </c>
      <c r="BP83" s="227" t="str">
        <f t="shared" si="17"/>
        <v/>
      </c>
      <c r="BQ83" s="227" t="str">
        <f t="shared" si="18"/>
        <v/>
      </c>
      <c r="BR83" s="227" t="str">
        <f t="shared" si="19"/>
        <v/>
      </c>
      <c r="BS83" s="227" t="str">
        <f t="shared" si="20"/>
        <v/>
      </c>
      <c r="BT83" s="227" t="str">
        <f t="shared" si="21"/>
        <v/>
      </c>
      <c r="BU83" s="227" t="str">
        <f t="shared" si="22"/>
        <v/>
      </c>
      <c r="BV83" s="227" t="str">
        <f t="shared" si="23"/>
        <v/>
      </c>
      <c r="BW83" s="228"/>
    </row>
    <row r="84" spans="1:75">
      <c r="A84" s="214">
        <f>'Statement of Marks'!A86</f>
        <v>81</v>
      </c>
      <c r="B84" s="215" t="str">
        <f>IF('Statement of Marks'!B86="","",'Statement of Marks'!B86)</f>
        <v/>
      </c>
      <c r="C84" s="216" t="str">
        <f>IF('Statement of Marks'!C86="","",'Statement of Marks'!C86)</f>
        <v/>
      </c>
      <c r="D84" s="217" t="str">
        <f>IF('Statement of Marks'!D86="","",'Statement of Marks'!D86)</f>
        <v/>
      </c>
      <c r="E84" s="218" t="str">
        <f>IF('Statement of Marks'!E86="","",'Statement of Marks'!E86)</f>
        <v/>
      </c>
      <c r="F84" s="218" t="str">
        <f>IF('Statement of Marks'!F86="","",'Statement of Marks'!F86)</f>
        <v/>
      </c>
      <c r="G84" s="218" t="str">
        <f>IF('Statement of Marks'!G86="","",'Statement of Marks'!G86)</f>
        <v/>
      </c>
      <c r="H84" s="219" t="str">
        <f>IF('Statement of Marks'!H86="","",'Statement of Marks'!H86)</f>
        <v/>
      </c>
      <c r="I84" s="219" t="str">
        <f>IF('Statement of Marks'!I86="","",'Statement of Marks'!I86)</f>
        <v/>
      </c>
      <c r="J84" s="220" t="str">
        <f>IF('Statement of Marks'!FD86="","",'Statement of Marks'!FD86)</f>
        <v xml:space="preserve"> </v>
      </c>
      <c r="K84" s="482" t="str">
        <f>IF('Statement of Marks'!FE86="","",'Statement of Marks'!FE86)</f>
        <v/>
      </c>
      <c r="L84" s="221" t="str">
        <f>IF('Statement of Marks'!FF86="","",'Statement of Marks'!FF86)</f>
        <v/>
      </c>
      <c r="M84" s="222" t="str">
        <f>IF('Statement of Marks'!FG86="","",'Statement of Marks'!FG86)</f>
        <v/>
      </c>
      <c r="N84" s="223" t="str">
        <f>IF('Statement of Marks'!FH86="","",'Statement of Marks'!FH86)</f>
        <v/>
      </c>
      <c r="O84" s="224" t="str">
        <f>IF('Statement of Marks'!FB86="","",'Statement of Marks'!FB86)</f>
        <v xml:space="preserve">      </v>
      </c>
      <c r="P84" s="225" t="str">
        <f>IF('Statement of Marks'!FI86="","",'Statement of Marks'!FI86)</f>
        <v/>
      </c>
      <c r="BJ84" s="226" t="str">
        <f>'Statement of Marks'!E86</f>
        <v/>
      </c>
      <c r="BK84" s="227" t="str">
        <f t="shared" si="12"/>
        <v/>
      </c>
      <c r="BL84" s="227" t="str">
        <f t="shared" si="13"/>
        <v/>
      </c>
      <c r="BM84" s="227" t="str">
        <f t="shared" si="14"/>
        <v/>
      </c>
      <c r="BN84" s="227" t="str">
        <f t="shared" si="15"/>
        <v/>
      </c>
      <c r="BO84" s="227" t="str">
        <f t="shared" si="16"/>
        <v/>
      </c>
      <c r="BP84" s="227" t="str">
        <f t="shared" si="17"/>
        <v/>
      </c>
      <c r="BQ84" s="227" t="str">
        <f t="shared" si="18"/>
        <v/>
      </c>
      <c r="BR84" s="227" t="str">
        <f t="shared" si="19"/>
        <v/>
      </c>
      <c r="BS84" s="227" t="str">
        <f t="shared" si="20"/>
        <v/>
      </c>
      <c r="BT84" s="227" t="str">
        <f t="shared" si="21"/>
        <v/>
      </c>
      <c r="BU84" s="227" t="str">
        <f t="shared" si="22"/>
        <v/>
      </c>
      <c r="BV84" s="227" t="str">
        <f t="shared" si="23"/>
        <v/>
      </c>
      <c r="BW84" s="228"/>
    </row>
    <row r="85" spans="1:75">
      <c r="A85" s="214">
        <f>'Statement of Marks'!A87</f>
        <v>82</v>
      </c>
      <c r="B85" s="215" t="str">
        <f>IF('Statement of Marks'!B87="","",'Statement of Marks'!B87)</f>
        <v/>
      </c>
      <c r="C85" s="216" t="str">
        <f>IF('Statement of Marks'!C87="","",'Statement of Marks'!C87)</f>
        <v/>
      </c>
      <c r="D85" s="217" t="str">
        <f>IF('Statement of Marks'!D87="","",'Statement of Marks'!D87)</f>
        <v/>
      </c>
      <c r="E85" s="218" t="str">
        <f>IF('Statement of Marks'!E87="","",'Statement of Marks'!E87)</f>
        <v/>
      </c>
      <c r="F85" s="218" t="str">
        <f>IF('Statement of Marks'!F87="","",'Statement of Marks'!F87)</f>
        <v/>
      </c>
      <c r="G85" s="218" t="str">
        <f>IF('Statement of Marks'!G87="","",'Statement of Marks'!G87)</f>
        <v/>
      </c>
      <c r="H85" s="219" t="str">
        <f>IF('Statement of Marks'!H87="","",'Statement of Marks'!H87)</f>
        <v/>
      </c>
      <c r="I85" s="219" t="str">
        <f>IF('Statement of Marks'!I87="","",'Statement of Marks'!I87)</f>
        <v/>
      </c>
      <c r="J85" s="220" t="str">
        <f>IF('Statement of Marks'!FD87="","",'Statement of Marks'!FD87)</f>
        <v xml:space="preserve"> </v>
      </c>
      <c r="K85" s="482" t="str">
        <f>IF('Statement of Marks'!FE87="","",'Statement of Marks'!FE87)</f>
        <v/>
      </c>
      <c r="L85" s="221" t="str">
        <f>IF('Statement of Marks'!FF87="","",'Statement of Marks'!FF87)</f>
        <v/>
      </c>
      <c r="M85" s="222" t="str">
        <f>IF('Statement of Marks'!FG87="","",'Statement of Marks'!FG87)</f>
        <v/>
      </c>
      <c r="N85" s="223" t="str">
        <f>IF('Statement of Marks'!FH87="","",'Statement of Marks'!FH87)</f>
        <v/>
      </c>
      <c r="O85" s="224" t="str">
        <f>IF('Statement of Marks'!FB87="","",'Statement of Marks'!FB87)</f>
        <v xml:space="preserve">      </v>
      </c>
      <c r="P85" s="225" t="str">
        <f>IF('Statement of Marks'!FI87="","",'Statement of Marks'!FI87)</f>
        <v/>
      </c>
      <c r="BJ85" s="226" t="str">
        <f>'Statement of Marks'!E87</f>
        <v/>
      </c>
      <c r="BK85" s="227" t="str">
        <f t="shared" si="12"/>
        <v/>
      </c>
      <c r="BL85" s="227" t="str">
        <f t="shared" si="13"/>
        <v/>
      </c>
      <c r="BM85" s="227" t="str">
        <f t="shared" si="14"/>
        <v/>
      </c>
      <c r="BN85" s="227" t="str">
        <f t="shared" si="15"/>
        <v/>
      </c>
      <c r="BO85" s="227" t="str">
        <f t="shared" si="16"/>
        <v/>
      </c>
      <c r="BP85" s="227" t="str">
        <f t="shared" si="17"/>
        <v/>
      </c>
      <c r="BQ85" s="227" t="str">
        <f t="shared" si="18"/>
        <v/>
      </c>
      <c r="BR85" s="227" t="str">
        <f t="shared" si="19"/>
        <v/>
      </c>
      <c r="BS85" s="227" t="str">
        <f t="shared" si="20"/>
        <v/>
      </c>
      <c r="BT85" s="227" t="str">
        <f t="shared" si="21"/>
        <v/>
      </c>
      <c r="BU85" s="227" t="str">
        <f t="shared" si="22"/>
        <v/>
      </c>
      <c r="BV85" s="227" t="str">
        <f t="shared" si="23"/>
        <v/>
      </c>
      <c r="BW85" s="228"/>
    </row>
    <row r="86" spans="1:75">
      <c r="A86" s="214">
        <f>'Statement of Marks'!A88</f>
        <v>83</v>
      </c>
      <c r="B86" s="215" t="str">
        <f>IF('Statement of Marks'!B88="","",'Statement of Marks'!B88)</f>
        <v/>
      </c>
      <c r="C86" s="216" t="str">
        <f>IF('Statement of Marks'!C88="","",'Statement of Marks'!C88)</f>
        <v/>
      </c>
      <c r="D86" s="217" t="str">
        <f>IF('Statement of Marks'!D88="","",'Statement of Marks'!D88)</f>
        <v/>
      </c>
      <c r="E86" s="218" t="str">
        <f>IF('Statement of Marks'!E88="","",'Statement of Marks'!E88)</f>
        <v/>
      </c>
      <c r="F86" s="218" t="str">
        <f>IF('Statement of Marks'!F88="","",'Statement of Marks'!F88)</f>
        <v/>
      </c>
      <c r="G86" s="218" t="str">
        <f>IF('Statement of Marks'!G88="","",'Statement of Marks'!G88)</f>
        <v/>
      </c>
      <c r="H86" s="219" t="str">
        <f>IF('Statement of Marks'!H88="","",'Statement of Marks'!H88)</f>
        <v/>
      </c>
      <c r="I86" s="219" t="str">
        <f>IF('Statement of Marks'!I88="","",'Statement of Marks'!I88)</f>
        <v/>
      </c>
      <c r="J86" s="220" t="str">
        <f>IF('Statement of Marks'!FD88="","",'Statement of Marks'!FD88)</f>
        <v xml:space="preserve"> </v>
      </c>
      <c r="K86" s="482" t="str">
        <f>IF('Statement of Marks'!FE88="","",'Statement of Marks'!FE88)</f>
        <v/>
      </c>
      <c r="L86" s="221" t="str">
        <f>IF('Statement of Marks'!FF88="","",'Statement of Marks'!FF88)</f>
        <v/>
      </c>
      <c r="M86" s="222" t="str">
        <f>IF('Statement of Marks'!FG88="","",'Statement of Marks'!FG88)</f>
        <v/>
      </c>
      <c r="N86" s="223" t="str">
        <f>IF('Statement of Marks'!FH88="","",'Statement of Marks'!FH88)</f>
        <v/>
      </c>
      <c r="O86" s="224" t="str">
        <f>IF('Statement of Marks'!FB88="","",'Statement of Marks'!FB88)</f>
        <v xml:space="preserve">      </v>
      </c>
      <c r="P86" s="225" t="str">
        <f>IF('Statement of Marks'!FI88="","",'Statement of Marks'!FI88)</f>
        <v/>
      </c>
      <c r="BJ86" s="226" t="str">
        <f>'Statement of Marks'!E88</f>
        <v/>
      </c>
      <c r="BK86" s="227" t="str">
        <f t="shared" si="12"/>
        <v/>
      </c>
      <c r="BL86" s="227" t="str">
        <f t="shared" si="13"/>
        <v/>
      </c>
      <c r="BM86" s="227" t="str">
        <f t="shared" si="14"/>
        <v/>
      </c>
      <c r="BN86" s="227" t="str">
        <f t="shared" si="15"/>
        <v/>
      </c>
      <c r="BO86" s="227" t="str">
        <f t="shared" si="16"/>
        <v/>
      </c>
      <c r="BP86" s="227" t="str">
        <f t="shared" si="17"/>
        <v/>
      </c>
      <c r="BQ86" s="227" t="str">
        <f t="shared" si="18"/>
        <v/>
      </c>
      <c r="BR86" s="227" t="str">
        <f t="shared" si="19"/>
        <v/>
      </c>
      <c r="BS86" s="227" t="str">
        <f t="shared" si="20"/>
        <v/>
      </c>
      <c r="BT86" s="227" t="str">
        <f t="shared" si="21"/>
        <v/>
      </c>
      <c r="BU86" s="227" t="str">
        <f t="shared" si="22"/>
        <v/>
      </c>
      <c r="BV86" s="227" t="str">
        <f t="shared" si="23"/>
        <v/>
      </c>
      <c r="BW86" s="228"/>
    </row>
    <row r="87" spans="1:75">
      <c r="A87" s="214">
        <f>'Statement of Marks'!A89</f>
        <v>84</v>
      </c>
      <c r="B87" s="215" t="str">
        <f>IF('Statement of Marks'!B89="","",'Statement of Marks'!B89)</f>
        <v/>
      </c>
      <c r="C87" s="216" t="str">
        <f>IF('Statement of Marks'!C89="","",'Statement of Marks'!C89)</f>
        <v/>
      </c>
      <c r="D87" s="217" t="str">
        <f>IF('Statement of Marks'!D89="","",'Statement of Marks'!D89)</f>
        <v/>
      </c>
      <c r="E87" s="218" t="str">
        <f>IF('Statement of Marks'!E89="","",'Statement of Marks'!E89)</f>
        <v/>
      </c>
      <c r="F87" s="218" t="str">
        <f>IF('Statement of Marks'!F89="","",'Statement of Marks'!F89)</f>
        <v/>
      </c>
      <c r="G87" s="218" t="str">
        <f>IF('Statement of Marks'!G89="","",'Statement of Marks'!G89)</f>
        <v/>
      </c>
      <c r="H87" s="219" t="str">
        <f>IF('Statement of Marks'!H89="","",'Statement of Marks'!H89)</f>
        <v/>
      </c>
      <c r="I87" s="219" t="str">
        <f>IF('Statement of Marks'!I89="","",'Statement of Marks'!I89)</f>
        <v/>
      </c>
      <c r="J87" s="220" t="str">
        <f>IF('Statement of Marks'!FD89="","",'Statement of Marks'!FD89)</f>
        <v xml:space="preserve"> </v>
      </c>
      <c r="K87" s="482" t="str">
        <f>IF('Statement of Marks'!FE89="","",'Statement of Marks'!FE89)</f>
        <v/>
      </c>
      <c r="L87" s="221" t="str">
        <f>IF('Statement of Marks'!FF89="","",'Statement of Marks'!FF89)</f>
        <v/>
      </c>
      <c r="M87" s="222" t="str">
        <f>IF('Statement of Marks'!FG89="","",'Statement of Marks'!FG89)</f>
        <v/>
      </c>
      <c r="N87" s="223" t="str">
        <f>IF('Statement of Marks'!FH89="","",'Statement of Marks'!FH89)</f>
        <v/>
      </c>
      <c r="O87" s="224" t="str">
        <f>IF('Statement of Marks'!FB89="","",'Statement of Marks'!FB89)</f>
        <v xml:space="preserve">      </v>
      </c>
      <c r="P87" s="225" t="str">
        <f>IF('Statement of Marks'!FI89="","",'Statement of Marks'!FI89)</f>
        <v/>
      </c>
      <c r="BJ87" s="226" t="str">
        <f>'Statement of Marks'!E89</f>
        <v/>
      </c>
      <c r="BK87" s="227" t="str">
        <f t="shared" si="12"/>
        <v/>
      </c>
      <c r="BL87" s="227" t="str">
        <f t="shared" si="13"/>
        <v/>
      </c>
      <c r="BM87" s="227" t="str">
        <f t="shared" si="14"/>
        <v/>
      </c>
      <c r="BN87" s="227" t="str">
        <f t="shared" si="15"/>
        <v/>
      </c>
      <c r="BO87" s="227" t="str">
        <f t="shared" si="16"/>
        <v/>
      </c>
      <c r="BP87" s="227" t="str">
        <f t="shared" si="17"/>
        <v/>
      </c>
      <c r="BQ87" s="227" t="str">
        <f t="shared" si="18"/>
        <v/>
      </c>
      <c r="BR87" s="227" t="str">
        <f t="shared" si="19"/>
        <v/>
      </c>
      <c r="BS87" s="227" t="str">
        <f t="shared" si="20"/>
        <v/>
      </c>
      <c r="BT87" s="227" t="str">
        <f t="shared" si="21"/>
        <v/>
      </c>
      <c r="BU87" s="227" t="str">
        <f t="shared" si="22"/>
        <v/>
      </c>
      <c r="BV87" s="227" t="str">
        <f t="shared" si="23"/>
        <v/>
      </c>
      <c r="BW87" s="228"/>
    </row>
    <row r="88" spans="1:75">
      <c r="A88" s="214">
        <f>'Statement of Marks'!A90</f>
        <v>85</v>
      </c>
      <c r="B88" s="215" t="str">
        <f>IF('Statement of Marks'!B90="","",'Statement of Marks'!B90)</f>
        <v/>
      </c>
      <c r="C88" s="216" t="str">
        <f>IF('Statement of Marks'!C90="","",'Statement of Marks'!C90)</f>
        <v/>
      </c>
      <c r="D88" s="217" t="str">
        <f>IF('Statement of Marks'!D90="","",'Statement of Marks'!D90)</f>
        <v/>
      </c>
      <c r="E88" s="218" t="str">
        <f>IF('Statement of Marks'!E90="","",'Statement of Marks'!E90)</f>
        <v/>
      </c>
      <c r="F88" s="218" t="str">
        <f>IF('Statement of Marks'!F90="","",'Statement of Marks'!F90)</f>
        <v/>
      </c>
      <c r="G88" s="218" t="str">
        <f>IF('Statement of Marks'!G90="","",'Statement of Marks'!G90)</f>
        <v/>
      </c>
      <c r="H88" s="219" t="str">
        <f>IF('Statement of Marks'!H90="","",'Statement of Marks'!H90)</f>
        <v/>
      </c>
      <c r="I88" s="219" t="str">
        <f>IF('Statement of Marks'!I90="","",'Statement of Marks'!I90)</f>
        <v/>
      </c>
      <c r="J88" s="220" t="str">
        <f>IF('Statement of Marks'!FD90="","",'Statement of Marks'!FD90)</f>
        <v xml:space="preserve"> </v>
      </c>
      <c r="K88" s="482" t="str">
        <f>IF('Statement of Marks'!FE90="","",'Statement of Marks'!FE90)</f>
        <v/>
      </c>
      <c r="L88" s="221" t="str">
        <f>IF('Statement of Marks'!FF90="","",'Statement of Marks'!FF90)</f>
        <v/>
      </c>
      <c r="M88" s="222" t="str">
        <f>IF('Statement of Marks'!FG90="","",'Statement of Marks'!FG90)</f>
        <v/>
      </c>
      <c r="N88" s="223" t="str">
        <f>IF('Statement of Marks'!FH90="","",'Statement of Marks'!FH90)</f>
        <v/>
      </c>
      <c r="O88" s="224" t="str">
        <f>IF('Statement of Marks'!FB90="","",'Statement of Marks'!FB90)</f>
        <v xml:space="preserve">      </v>
      </c>
      <c r="P88" s="225" t="str">
        <f>IF('Statement of Marks'!FI90="","",'Statement of Marks'!FI90)</f>
        <v/>
      </c>
      <c r="BJ88" s="226" t="str">
        <f>'Statement of Marks'!E90</f>
        <v/>
      </c>
      <c r="BK88" s="227" t="str">
        <f t="shared" si="12"/>
        <v/>
      </c>
      <c r="BL88" s="227" t="str">
        <f t="shared" si="13"/>
        <v/>
      </c>
      <c r="BM88" s="227" t="str">
        <f t="shared" si="14"/>
        <v/>
      </c>
      <c r="BN88" s="227" t="str">
        <f t="shared" si="15"/>
        <v/>
      </c>
      <c r="BO88" s="227" t="str">
        <f t="shared" si="16"/>
        <v/>
      </c>
      <c r="BP88" s="227" t="str">
        <f t="shared" si="17"/>
        <v/>
      </c>
      <c r="BQ88" s="227" t="str">
        <f t="shared" si="18"/>
        <v/>
      </c>
      <c r="BR88" s="227" t="str">
        <f t="shared" si="19"/>
        <v/>
      </c>
      <c r="BS88" s="227" t="str">
        <f t="shared" si="20"/>
        <v/>
      </c>
      <c r="BT88" s="227" t="str">
        <f t="shared" si="21"/>
        <v/>
      </c>
      <c r="BU88" s="227" t="str">
        <f t="shared" si="22"/>
        <v/>
      </c>
      <c r="BV88" s="227" t="str">
        <f t="shared" si="23"/>
        <v/>
      </c>
      <c r="BW88" s="228"/>
    </row>
    <row r="89" spans="1:75">
      <c r="A89" s="214">
        <f>'Statement of Marks'!A91</f>
        <v>86</v>
      </c>
      <c r="B89" s="215" t="str">
        <f>IF('Statement of Marks'!B91="","",'Statement of Marks'!B91)</f>
        <v/>
      </c>
      <c r="C89" s="216" t="str">
        <f>IF('Statement of Marks'!C91="","",'Statement of Marks'!C91)</f>
        <v/>
      </c>
      <c r="D89" s="217" t="str">
        <f>IF('Statement of Marks'!D91="","",'Statement of Marks'!D91)</f>
        <v/>
      </c>
      <c r="E89" s="218" t="str">
        <f>IF('Statement of Marks'!E91="","",'Statement of Marks'!E91)</f>
        <v/>
      </c>
      <c r="F89" s="218" t="str">
        <f>IF('Statement of Marks'!F91="","",'Statement of Marks'!F91)</f>
        <v/>
      </c>
      <c r="G89" s="218" t="str">
        <f>IF('Statement of Marks'!G91="","",'Statement of Marks'!G91)</f>
        <v/>
      </c>
      <c r="H89" s="219" t="str">
        <f>IF('Statement of Marks'!H91="","",'Statement of Marks'!H91)</f>
        <v/>
      </c>
      <c r="I89" s="219" t="str">
        <f>IF('Statement of Marks'!I91="","",'Statement of Marks'!I91)</f>
        <v/>
      </c>
      <c r="J89" s="220" t="str">
        <f>IF('Statement of Marks'!FD91="","",'Statement of Marks'!FD91)</f>
        <v xml:space="preserve"> </v>
      </c>
      <c r="K89" s="482" t="str">
        <f>IF('Statement of Marks'!FE91="","",'Statement of Marks'!FE91)</f>
        <v/>
      </c>
      <c r="L89" s="221" t="str">
        <f>IF('Statement of Marks'!FF91="","",'Statement of Marks'!FF91)</f>
        <v/>
      </c>
      <c r="M89" s="222" t="str">
        <f>IF('Statement of Marks'!FG91="","",'Statement of Marks'!FG91)</f>
        <v/>
      </c>
      <c r="N89" s="223" t="str">
        <f>IF('Statement of Marks'!FH91="","",'Statement of Marks'!FH91)</f>
        <v/>
      </c>
      <c r="O89" s="224" t="str">
        <f>IF('Statement of Marks'!FB91="","",'Statement of Marks'!FB91)</f>
        <v xml:space="preserve">      </v>
      </c>
      <c r="P89" s="225" t="str">
        <f>IF('Statement of Marks'!FI91="","",'Statement of Marks'!FI91)</f>
        <v/>
      </c>
      <c r="BJ89" s="226" t="str">
        <f>'Statement of Marks'!E91</f>
        <v/>
      </c>
      <c r="BK89" s="227" t="str">
        <f t="shared" si="12"/>
        <v/>
      </c>
      <c r="BL89" s="227" t="str">
        <f t="shared" si="13"/>
        <v/>
      </c>
      <c r="BM89" s="227" t="str">
        <f t="shared" si="14"/>
        <v/>
      </c>
      <c r="BN89" s="227" t="str">
        <f t="shared" si="15"/>
        <v/>
      </c>
      <c r="BO89" s="227" t="str">
        <f t="shared" si="16"/>
        <v/>
      </c>
      <c r="BP89" s="227" t="str">
        <f t="shared" si="17"/>
        <v/>
      </c>
      <c r="BQ89" s="227" t="str">
        <f t="shared" si="18"/>
        <v/>
      </c>
      <c r="BR89" s="227" t="str">
        <f t="shared" si="19"/>
        <v/>
      </c>
      <c r="BS89" s="227" t="str">
        <f t="shared" si="20"/>
        <v/>
      </c>
      <c r="BT89" s="227" t="str">
        <f t="shared" si="21"/>
        <v/>
      </c>
      <c r="BU89" s="227" t="str">
        <f t="shared" si="22"/>
        <v/>
      </c>
      <c r="BV89" s="227" t="str">
        <f t="shared" si="23"/>
        <v/>
      </c>
      <c r="BW89" s="228"/>
    </row>
    <row r="90" spans="1:75">
      <c r="A90" s="214">
        <f>'Statement of Marks'!A92</f>
        <v>87</v>
      </c>
      <c r="B90" s="215" t="str">
        <f>IF('Statement of Marks'!B92="","",'Statement of Marks'!B92)</f>
        <v/>
      </c>
      <c r="C90" s="216" t="str">
        <f>IF('Statement of Marks'!C92="","",'Statement of Marks'!C92)</f>
        <v/>
      </c>
      <c r="D90" s="217" t="str">
        <f>IF('Statement of Marks'!D92="","",'Statement of Marks'!D92)</f>
        <v/>
      </c>
      <c r="E90" s="218" t="str">
        <f>IF('Statement of Marks'!E92="","",'Statement of Marks'!E92)</f>
        <v/>
      </c>
      <c r="F90" s="218" t="str">
        <f>IF('Statement of Marks'!F92="","",'Statement of Marks'!F92)</f>
        <v/>
      </c>
      <c r="G90" s="218" t="str">
        <f>IF('Statement of Marks'!G92="","",'Statement of Marks'!G92)</f>
        <v/>
      </c>
      <c r="H90" s="219" t="str">
        <f>IF('Statement of Marks'!H92="","",'Statement of Marks'!H92)</f>
        <v/>
      </c>
      <c r="I90" s="219" t="str">
        <f>IF('Statement of Marks'!I92="","",'Statement of Marks'!I92)</f>
        <v/>
      </c>
      <c r="J90" s="220" t="str">
        <f>IF('Statement of Marks'!FD92="","",'Statement of Marks'!FD92)</f>
        <v xml:space="preserve"> </v>
      </c>
      <c r="K90" s="482" t="str">
        <f>IF('Statement of Marks'!FE92="","",'Statement of Marks'!FE92)</f>
        <v/>
      </c>
      <c r="L90" s="221" t="str">
        <f>IF('Statement of Marks'!FF92="","",'Statement of Marks'!FF92)</f>
        <v/>
      </c>
      <c r="M90" s="222" t="str">
        <f>IF('Statement of Marks'!FG92="","",'Statement of Marks'!FG92)</f>
        <v/>
      </c>
      <c r="N90" s="223" t="str">
        <f>IF('Statement of Marks'!FH92="","",'Statement of Marks'!FH92)</f>
        <v/>
      </c>
      <c r="O90" s="224" t="str">
        <f>IF('Statement of Marks'!FB92="","",'Statement of Marks'!FB92)</f>
        <v xml:space="preserve">      </v>
      </c>
      <c r="P90" s="225" t="str">
        <f>IF('Statement of Marks'!FI92="","",'Statement of Marks'!FI92)</f>
        <v/>
      </c>
      <c r="BJ90" s="226" t="str">
        <f>'Statement of Marks'!E92</f>
        <v/>
      </c>
      <c r="BK90" s="227" t="str">
        <f t="shared" si="12"/>
        <v/>
      </c>
      <c r="BL90" s="227" t="str">
        <f t="shared" si="13"/>
        <v/>
      </c>
      <c r="BM90" s="227" t="str">
        <f t="shared" si="14"/>
        <v/>
      </c>
      <c r="BN90" s="227" t="str">
        <f t="shared" si="15"/>
        <v/>
      </c>
      <c r="BO90" s="227" t="str">
        <f t="shared" si="16"/>
        <v/>
      </c>
      <c r="BP90" s="227" t="str">
        <f t="shared" si="17"/>
        <v/>
      </c>
      <c r="BQ90" s="227" t="str">
        <f t="shared" si="18"/>
        <v/>
      </c>
      <c r="BR90" s="227" t="str">
        <f t="shared" si="19"/>
        <v/>
      </c>
      <c r="BS90" s="227" t="str">
        <f t="shared" si="20"/>
        <v/>
      </c>
      <c r="BT90" s="227" t="str">
        <f t="shared" si="21"/>
        <v/>
      </c>
      <c r="BU90" s="227" t="str">
        <f t="shared" si="22"/>
        <v/>
      </c>
      <c r="BV90" s="227" t="str">
        <f t="shared" si="23"/>
        <v/>
      </c>
      <c r="BW90" s="228"/>
    </row>
    <row r="91" spans="1:75">
      <c r="A91" s="214">
        <f>'Statement of Marks'!A93</f>
        <v>88</v>
      </c>
      <c r="B91" s="215" t="str">
        <f>IF('Statement of Marks'!B93="","",'Statement of Marks'!B93)</f>
        <v/>
      </c>
      <c r="C91" s="216" t="str">
        <f>IF('Statement of Marks'!C93="","",'Statement of Marks'!C93)</f>
        <v/>
      </c>
      <c r="D91" s="217" t="str">
        <f>IF('Statement of Marks'!D93="","",'Statement of Marks'!D93)</f>
        <v/>
      </c>
      <c r="E91" s="218" t="str">
        <f>IF('Statement of Marks'!E93="","",'Statement of Marks'!E93)</f>
        <v/>
      </c>
      <c r="F91" s="218" t="str">
        <f>IF('Statement of Marks'!F93="","",'Statement of Marks'!F93)</f>
        <v/>
      </c>
      <c r="G91" s="218" t="str">
        <f>IF('Statement of Marks'!G93="","",'Statement of Marks'!G93)</f>
        <v/>
      </c>
      <c r="H91" s="219" t="str">
        <f>IF('Statement of Marks'!H93="","",'Statement of Marks'!H93)</f>
        <v/>
      </c>
      <c r="I91" s="219" t="str">
        <f>IF('Statement of Marks'!I93="","",'Statement of Marks'!I93)</f>
        <v/>
      </c>
      <c r="J91" s="220" t="str">
        <f>IF('Statement of Marks'!FD93="","",'Statement of Marks'!FD93)</f>
        <v xml:space="preserve"> </v>
      </c>
      <c r="K91" s="482" t="str">
        <f>IF('Statement of Marks'!FE93="","",'Statement of Marks'!FE93)</f>
        <v/>
      </c>
      <c r="L91" s="221" t="str">
        <f>IF('Statement of Marks'!FF93="","",'Statement of Marks'!FF93)</f>
        <v/>
      </c>
      <c r="M91" s="222" t="str">
        <f>IF('Statement of Marks'!FG93="","",'Statement of Marks'!FG93)</f>
        <v/>
      </c>
      <c r="N91" s="223" t="str">
        <f>IF('Statement of Marks'!FH93="","",'Statement of Marks'!FH93)</f>
        <v/>
      </c>
      <c r="O91" s="224" t="str">
        <f>IF('Statement of Marks'!FB93="","",'Statement of Marks'!FB93)</f>
        <v xml:space="preserve">      </v>
      </c>
      <c r="P91" s="225" t="str">
        <f>IF('Statement of Marks'!FI93="","",'Statement of Marks'!FI93)</f>
        <v/>
      </c>
      <c r="BJ91" s="226" t="str">
        <f>'Statement of Marks'!E93</f>
        <v/>
      </c>
      <c r="BK91" s="227" t="str">
        <f t="shared" si="12"/>
        <v/>
      </c>
      <c r="BL91" s="227" t="str">
        <f t="shared" si="13"/>
        <v/>
      </c>
      <c r="BM91" s="227" t="str">
        <f t="shared" si="14"/>
        <v/>
      </c>
      <c r="BN91" s="227" t="str">
        <f t="shared" si="15"/>
        <v/>
      </c>
      <c r="BO91" s="227" t="str">
        <f t="shared" si="16"/>
        <v/>
      </c>
      <c r="BP91" s="227" t="str">
        <f t="shared" si="17"/>
        <v/>
      </c>
      <c r="BQ91" s="227" t="str">
        <f t="shared" si="18"/>
        <v/>
      </c>
      <c r="BR91" s="227" t="str">
        <f t="shared" si="19"/>
        <v/>
      </c>
      <c r="BS91" s="227" t="str">
        <f t="shared" si="20"/>
        <v/>
      </c>
      <c r="BT91" s="227" t="str">
        <f t="shared" si="21"/>
        <v/>
      </c>
      <c r="BU91" s="227" t="str">
        <f t="shared" si="22"/>
        <v/>
      </c>
      <c r="BV91" s="227" t="str">
        <f t="shared" si="23"/>
        <v/>
      </c>
      <c r="BW91" s="228"/>
    </row>
    <row r="92" spans="1:75">
      <c r="A92" s="214">
        <f>'Statement of Marks'!A94</f>
        <v>89</v>
      </c>
      <c r="B92" s="215" t="str">
        <f>IF('Statement of Marks'!B94="","",'Statement of Marks'!B94)</f>
        <v/>
      </c>
      <c r="C92" s="216" t="str">
        <f>IF('Statement of Marks'!C94="","",'Statement of Marks'!C94)</f>
        <v/>
      </c>
      <c r="D92" s="217" t="str">
        <f>IF('Statement of Marks'!D94="","",'Statement of Marks'!D94)</f>
        <v/>
      </c>
      <c r="E92" s="218" t="str">
        <f>IF('Statement of Marks'!E94="","",'Statement of Marks'!E94)</f>
        <v/>
      </c>
      <c r="F92" s="218" t="str">
        <f>IF('Statement of Marks'!F94="","",'Statement of Marks'!F94)</f>
        <v/>
      </c>
      <c r="G92" s="218" t="str">
        <f>IF('Statement of Marks'!G94="","",'Statement of Marks'!G94)</f>
        <v/>
      </c>
      <c r="H92" s="219" t="str">
        <f>IF('Statement of Marks'!H94="","",'Statement of Marks'!H94)</f>
        <v/>
      </c>
      <c r="I92" s="219" t="str">
        <f>IF('Statement of Marks'!I94="","",'Statement of Marks'!I94)</f>
        <v/>
      </c>
      <c r="J92" s="220" t="str">
        <f>IF('Statement of Marks'!FD94="","",'Statement of Marks'!FD94)</f>
        <v xml:space="preserve"> </v>
      </c>
      <c r="K92" s="482" t="str">
        <f>IF('Statement of Marks'!FE94="","",'Statement of Marks'!FE94)</f>
        <v/>
      </c>
      <c r="L92" s="221" t="str">
        <f>IF('Statement of Marks'!FF94="","",'Statement of Marks'!FF94)</f>
        <v/>
      </c>
      <c r="M92" s="222" t="str">
        <f>IF('Statement of Marks'!FG94="","",'Statement of Marks'!FG94)</f>
        <v/>
      </c>
      <c r="N92" s="223" t="str">
        <f>IF('Statement of Marks'!FH94="","",'Statement of Marks'!FH94)</f>
        <v/>
      </c>
      <c r="O92" s="224" t="str">
        <f>IF('Statement of Marks'!FB94="","",'Statement of Marks'!FB94)</f>
        <v xml:space="preserve">      </v>
      </c>
      <c r="P92" s="225" t="str">
        <f>IF('Statement of Marks'!FI94="","",'Statement of Marks'!FI94)</f>
        <v/>
      </c>
      <c r="BJ92" s="226" t="str">
        <f>'Statement of Marks'!E94</f>
        <v/>
      </c>
      <c r="BK92" s="227" t="str">
        <f t="shared" si="12"/>
        <v/>
      </c>
      <c r="BL92" s="227" t="str">
        <f t="shared" si="13"/>
        <v/>
      </c>
      <c r="BM92" s="227" t="str">
        <f t="shared" si="14"/>
        <v/>
      </c>
      <c r="BN92" s="227" t="str">
        <f t="shared" si="15"/>
        <v/>
      </c>
      <c r="BO92" s="227" t="str">
        <f t="shared" si="16"/>
        <v/>
      </c>
      <c r="BP92" s="227" t="str">
        <f t="shared" si="17"/>
        <v/>
      </c>
      <c r="BQ92" s="227" t="str">
        <f t="shared" si="18"/>
        <v/>
      </c>
      <c r="BR92" s="227" t="str">
        <f t="shared" si="19"/>
        <v/>
      </c>
      <c r="BS92" s="227" t="str">
        <f t="shared" si="20"/>
        <v/>
      </c>
      <c r="BT92" s="227" t="str">
        <f t="shared" si="21"/>
        <v/>
      </c>
      <c r="BU92" s="227" t="str">
        <f t="shared" si="22"/>
        <v/>
      </c>
      <c r="BV92" s="227" t="str">
        <f t="shared" si="23"/>
        <v/>
      </c>
      <c r="BW92" s="228"/>
    </row>
    <row r="93" spans="1:75">
      <c r="A93" s="214">
        <f>'Statement of Marks'!A95</f>
        <v>90</v>
      </c>
      <c r="B93" s="215" t="str">
        <f>IF('Statement of Marks'!B95="","",'Statement of Marks'!B95)</f>
        <v/>
      </c>
      <c r="C93" s="216" t="str">
        <f>IF('Statement of Marks'!C95="","",'Statement of Marks'!C95)</f>
        <v/>
      </c>
      <c r="D93" s="217" t="str">
        <f>IF('Statement of Marks'!D95="","",'Statement of Marks'!D95)</f>
        <v/>
      </c>
      <c r="E93" s="218" t="str">
        <f>IF('Statement of Marks'!E95="","",'Statement of Marks'!E95)</f>
        <v/>
      </c>
      <c r="F93" s="218" t="str">
        <f>IF('Statement of Marks'!F95="","",'Statement of Marks'!F95)</f>
        <v/>
      </c>
      <c r="G93" s="218" t="str">
        <f>IF('Statement of Marks'!G95="","",'Statement of Marks'!G95)</f>
        <v/>
      </c>
      <c r="H93" s="219" t="str">
        <f>IF('Statement of Marks'!H95="","",'Statement of Marks'!H95)</f>
        <v/>
      </c>
      <c r="I93" s="219" t="str">
        <f>IF('Statement of Marks'!I95="","",'Statement of Marks'!I95)</f>
        <v/>
      </c>
      <c r="J93" s="220" t="str">
        <f>IF('Statement of Marks'!FD95="","",'Statement of Marks'!FD95)</f>
        <v xml:space="preserve"> </v>
      </c>
      <c r="K93" s="482" t="str">
        <f>IF('Statement of Marks'!FE95="","",'Statement of Marks'!FE95)</f>
        <v/>
      </c>
      <c r="L93" s="221" t="str">
        <f>IF('Statement of Marks'!FF95="","",'Statement of Marks'!FF95)</f>
        <v/>
      </c>
      <c r="M93" s="222" t="str">
        <f>IF('Statement of Marks'!FG95="","",'Statement of Marks'!FG95)</f>
        <v/>
      </c>
      <c r="N93" s="223" t="str">
        <f>IF('Statement of Marks'!FH95="","",'Statement of Marks'!FH95)</f>
        <v/>
      </c>
      <c r="O93" s="224" t="str">
        <f>IF('Statement of Marks'!FB95="","",'Statement of Marks'!FB95)</f>
        <v xml:space="preserve">      </v>
      </c>
      <c r="P93" s="225" t="str">
        <f>IF('Statement of Marks'!FI95="","",'Statement of Marks'!FI95)</f>
        <v/>
      </c>
      <c r="BJ93" s="226" t="str">
        <f>'Statement of Marks'!E95</f>
        <v/>
      </c>
      <c r="BK93" s="227" t="str">
        <f t="shared" si="12"/>
        <v/>
      </c>
      <c r="BL93" s="227" t="str">
        <f t="shared" si="13"/>
        <v/>
      </c>
      <c r="BM93" s="227" t="str">
        <f t="shared" si="14"/>
        <v/>
      </c>
      <c r="BN93" s="227" t="str">
        <f t="shared" si="15"/>
        <v/>
      </c>
      <c r="BO93" s="227" t="str">
        <f t="shared" si="16"/>
        <v/>
      </c>
      <c r="BP93" s="227" t="str">
        <f t="shared" si="17"/>
        <v/>
      </c>
      <c r="BQ93" s="227" t="str">
        <f t="shared" si="18"/>
        <v/>
      </c>
      <c r="BR93" s="227" t="str">
        <f t="shared" si="19"/>
        <v/>
      </c>
      <c r="BS93" s="227" t="str">
        <f t="shared" si="20"/>
        <v/>
      </c>
      <c r="BT93" s="227" t="str">
        <f t="shared" si="21"/>
        <v/>
      </c>
      <c r="BU93" s="227" t="str">
        <f t="shared" si="22"/>
        <v/>
      </c>
      <c r="BV93" s="227" t="str">
        <f t="shared" si="23"/>
        <v/>
      </c>
      <c r="BW93" s="228"/>
    </row>
    <row r="94" spans="1:75">
      <c r="A94" s="214">
        <f>'Statement of Marks'!A96</f>
        <v>91</v>
      </c>
      <c r="B94" s="215" t="str">
        <f>IF('Statement of Marks'!B96="","",'Statement of Marks'!B96)</f>
        <v/>
      </c>
      <c r="C94" s="216" t="str">
        <f>IF('Statement of Marks'!C96="","",'Statement of Marks'!C96)</f>
        <v/>
      </c>
      <c r="D94" s="217" t="str">
        <f>IF('Statement of Marks'!D96="","",'Statement of Marks'!D96)</f>
        <v/>
      </c>
      <c r="E94" s="218" t="str">
        <f>IF('Statement of Marks'!E96="","",'Statement of Marks'!E96)</f>
        <v/>
      </c>
      <c r="F94" s="218" t="str">
        <f>IF('Statement of Marks'!F96="","",'Statement of Marks'!F96)</f>
        <v/>
      </c>
      <c r="G94" s="218" t="str">
        <f>IF('Statement of Marks'!G96="","",'Statement of Marks'!G96)</f>
        <v/>
      </c>
      <c r="H94" s="219" t="str">
        <f>IF('Statement of Marks'!H96="","",'Statement of Marks'!H96)</f>
        <v/>
      </c>
      <c r="I94" s="219" t="str">
        <f>IF('Statement of Marks'!I96="","",'Statement of Marks'!I96)</f>
        <v/>
      </c>
      <c r="J94" s="220" t="str">
        <f>IF('Statement of Marks'!FD96="","",'Statement of Marks'!FD96)</f>
        <v xml:space="preserve"> </v>
      </c>
      <c r="K94" s="482" t="str">
        <f>IF('Statement of Marks'!FE96="","",'Statement of Marks'!FE96)</f>
        <v/>
      </c>
      <c r="L94" s="221" t="str">
        <f>IF('Statement of Marks'!FF96="","",'Statement of Marks'!FF96)</f>
        <v/>
      </c>
      <c r="M94" s="222" t="str">
        <f>IF('Statement of Marks'!FG96="","",'Statement of Marks'!FG96)</f>
        <v/>
      </c>
      <c r="N94" s="223" t="str">
        <f>IF('Statement of Marks'!FH96="","",'Statement of Marks'!FH96)</f>
        <v/>
      </c>
      <c r="O94" s="224" t="str">
        <f>IF('Statement of Marks'!FB96="","",'Statement of Marks'!FB96)</f>
        <v xml:space="preserve">      </v>
      </c>
      <c r="P94" s="225" t="str">
        <f>IF('Statement of Marks'!FI96="","",'Statement of Marks'!FI96)</f>
        <v/>
      </c>
      <c r="BJ94" s="226" t="str">
        <f>'Statement of Marks'!E96</f>
        <v/>
      </c>
      <c r="BK94" s="227" t="str">
        <f t="shared" si="12"/>
        <v/>
      </c>
      <c r="BL94" s="227" t="str">
        <f t="shared" si="13"/>
        <v/>
      </c>
      <c r="BM94" s="227" t="str">
        <f t="shared" si="14"/>
        <v/>
      </c>
      <c r="BN94" s="227" t="str">
        <f t="shared" si="15"/>
        <v/>
      </c>
      <c r="BO94" s="227" t="str">
        <f t="shared" si="16"/>
        <v/>
      </c>
      <c r="BP94" s="227" t="str">
        <f t="shared" si="17"/>
        <v/>
      </c>
      <c r="BQ94" s="227" t="str">
        <f t="shared" si="18"/>
        <v/>
      </c>
      <c r="BR94" s="227" t="str">
        <f t="shared" si="19"/>
        <v/>
      </c>
      <c r="BS94" s="227" t="str">
        <f t="shared" si="20"/>
        <v/>
      </c>
      <c r="BT94" s="227" t="str">
        <f t="shared" si="21"/>
        <v/>
      </c>
      <c r="BU94" s="227" t="str">
        <f t="shared" si="22"/>
        <v/>
      </c>
      <c r="BV94" s="227" t="str">
        <f t="shared" si="23"/>
        <v/>
      </c>
      <c r="BW94" s="228"/>
    </row>
    <row r="95" spans="1:75">
      <c r="A95" s="214">
        <f>'Statement of Marks'!A97</f>
        <v>92</v>
      </c>
      <c r="B95" s="215" t="str">
        <f>IF('Statement of Marks'!B97="","",'Statement of Marks'!B97)</f>
        <v/>
      </c>
      <c r="C95" s="216" t="str">
        <f>IF('Statement of Marks'!C97="","",'Statement of Marks'!C97)</f>
        <v/>
      </c>
      <c r="D95" s="217" t="str">
        <f>IF('Statement of Marks'!D97="","",'Statement of Marks'!D97)</f>
        <v/>
      </c>
      <c r="E95" s="218" t="str">
        <f>IF('Statement of Marks'!E97="","",'Statement of Marks'!E97)</f>
        <v/>
      </c>
      <c r="F95" s="218" t="str">
        <f>IF('Statement of Marks'!F97="","",'Statement of Marks'!F97)</f>
        <v/>
      </c>
      <c r="G95" s="218" t="str">
        <f>IF('Statement of Marks'!G97="","",'Statement of Marks'!G97)</f>
        <v/>
      </c>
      <c r="H95" s="219" t="str">
        <f>IF('Statement of Marks'!H97="","",'Statement of Marks'!H97)</f>
        <v/>
      </c>
      <c r="I95" s="219" t="str">
        <f>IF('Statement of Marks'!I97="","",'Statement of Marks'!I97)</f>
        <v/>
      </c>
      <c r="J95" s="220" t="str">
        <f>IF('Statement of Marks'!FD97="","",'Statement of Marks'!FD97)</f>
        <v xml:space="preserve"> </v>
      </c>
      <c r="K95" s="482" t="str">
        <f>IF('Statement of Marks'!FE97="","",'Statement of Marks'!FE97)</f>
        <v/>
      </c>
      <c r="L95" s="221" t="str">
        <f>IF('Statement of Marks'!FF97="","",'Statement of Marks'!FF97)</f>
        <v/>
      </c>
      <c r="M95" s="222" t="str">
        <f>IF('Statement of Marks'!FG97="","",'Statement of Marks'!FG97)</f>
        <v/>
      </c>
      <c r="N95" s="223" t="str">
        <f>IF('Statement of Marks'!FH97="","",'Statement of Marks'!FH97)</f>
        <v/>
      </c>
      <c r="O95" s="224" t="str">
        <f>IF('Statement of Marks'!FB97="","",'Statement of Marks'!FB97)</f>
        <v xml:space="preserve">      </v>
      </c>
      <c r="P95" s="225" t="str">
        <f>IF('Statement of Marks'!FI97="","",'Statement of Marks'!FI97)</f>
        <v/>
      </c>
      <c r="BJ95" s="226" t="str">
        <f>'Statement of Marks'!E97</f>
        <v/>
      </c>
      <c r="BK95" s="227" t="str">
        <f t="shared" si="12"/>
        <v/>
      </c>
      <c r="BL95" s="227" t="str">
        <f t="shared" si="13"/>
        <v/>
      </c>
      <c r="BM95" s="227" t="str">
        <f t="shared" si="14"/>
        <v/>
      </c>
      <c r="BN95" s="227" t="str">
        <f t="shared" si="15"/>
        <v/>
      </c>
      <c r="BO95" s="227" t="str">
        <f t="shared" si="16"/>
        <v/>
      </c>
      <c r="BP95" s="227" t="str">
        <f t="shared" si="17"/>
        <v/>
      </c>
      <c r="BQ95" s="227" t="str">
        <f t="shared" si="18"/>
        <v/>
      </c>
      <c r="BR95" s="227" t="str">
        <f t="shared" si="19"/>
        <v/>
      </c>
      <c r="BS95" s="227" t="str">
        <f t="shared" si="20"/>
        <v/>
      </c>
      <c r="BT95" s="227" t="str">
        <f t="shared" si="21"/>
        <v/>
      </c>
      <c r="BU95" s="227" t="str">
        <f t="shared" si="22"/>
        <v/>
      </c>
      <c r="BV95" s="227" t="str">
        <f t="shared" si="23"/>
        <v/>
      </c>
      <c r="BW95" s="228"/>
    </row>
    <row r="96" spans="1:75">
      <c r="A96" s="214">
        <f>'Statement of Marks'!A98</f>
        <v>93</v>
      </c>
      <c r="B96" s="215" t="str">
        <f>IF('Statement of Marks'!B98="","",'Statement of Marks'!B98)</f>
        <v/>
      </c>
      <c r="C96" s="216" t="str">
        <f>IF('Statement of Marks'!C98="","",'Statement of Marks'!C98)</f>
        <v/>
      </c>
      <c r="D96" s="217" t="str">
        <f>IF('Statement of Marks'!D98="","",'Statement of Marks'!D98)</f>
        <v/>
      </c>
      <c r="E96" s="218" t="str">
        <f>IF('Statement of Marks'!E98="","",'Statement of Marks'!E98)</f>
        <v/>
      </c>
      <c r="F96" s="218" t="str">
        <f>IF('Statement of Marks'!F98="","",'Statement of Marks'!F98)</f>
        <v/>
      </c>
      <c r="G96" s="218" t="str">
        <f>IF('Statement of Marks'!G98="","",'Statement of Marks'!G98)</f>
        <v/>
      </c>
      <c r="H96" s="219" t="str">
        <f>IF('Statement of Marks'!H98="","",'Statement of Marks'!H98)</f>
        <v/>
      </c>
      <c r="I96" s="219" t="str">
        <f>IF('Statement of Marks'!I98="","",'Statement of Marks'!I98)</f>
        <v/>
      </c>
      <c r="J96" s="220" t="str">
        <f>IF('Statement of Marks'!FD98="","",'Statement of Marks'!FD98)</f>
        <v xml:space="preserve"> </v>
      </c>
      <c r="K96" s="482" t="str">
        <f>IF('Statement of Marks'!FE98="","",'Statement of Marks'!FE98)</f>
        <v/>
      </c>
      <c r="L96" s="221" t="str">
        <f>IF('Statement of Marks'!FF98="","",'Statement of Marks'!FF98)</f>
        <v/>
      </c>
      <c r="M96" s="222" t="str">
        <f>IF('Statement of Marks'!FG98="","",'Statement of Marks'!FG98)</f>
        <v/>
      </c>
      <c r="N96" s="223" t="str">
        <f>IF('Statement of Marks'!FH98="","",'Statement of Marks'!FH98)</f>
        <v/>
      </c>
      <c r="O96" s="224" t="str">
        <f>IF('Statement of Marks'!FB98="","",'Statement of Marks'!FB98)</f>
        <v xml:space="preserve">      </v>
      </c>
      <c r="P96" s="225" t="str">
        <f>IF('Statement of Marks'!FI98="","",'Statement of Marks'!FI98)</f>
        <v/>
      </c>
      <c r="BJ96" s="226" t="str">
        <f>'Statement of Marks'!E98</f>
        <v/>
      </c>
      <c r="BK96" s="227" t="str">
        <f t="shared" si="12"/>
        <v/>
      </c>
      <c r="BL96" s="227" t="str">
        <f t="shared" si="13"/>
        <v/>
      </c>
      <c r="BM96" s="227" t="str">
        <f t="shared" si="14"/>
        <v/>
      </c>
      <c r="BN96" s="227" t="str">
        <f t="shared" si="15"/>
        <v/>
      </c>
      <c r="BO96" s="227" t="str">
        <f t="shared" si="16"/>
        <v/>
      </c>
      <c r="BP96" s="227" t="str">
        <f t="shared" si="17"/>
        <v/>
      </c>
      <c r="BQ96" s="227" t="str">
        <f t="shared" si="18"/>
        <v/>
      </c>
      <c r="BR96" s="227" t="str">
        <f t="shared" si="19"/>
        <v/>
      </c>
      <c r="BS96" s="227" t="str">
        <f t="shared" si="20"/>
        <v/>
      </c>
      <c r="BT96" s="227" t="str">
        <f t="shared" si="21"/>
        <v/>
      </c>
      <c r="BU96" s="227" t="str">
        <f t="shared" si="22"/>
        <v/>
      </c>
      <c r="BV96" s="227" t="str">
        <f t="shared" si="23"/>
        <v/>
      </c>
      <c r="BW96" s="228"/>
    </row>
    <row r="97" spans="1:75">
      <c r="A97" s="214">
        <f>'Statement of Marks'!A99</f>
        <v>94</v>
      </c>
      <c r="B97" s="215" t="str">
        <f>IF('Statement of Marks'!B99="","",'Statement of Marks'!B99)</f>
        <v/>
      </c>
      <c r="C97" s="216" t="str">
        <f>IF('Statement of Marks'!C99="","",'Statement of Marks'!C99)</f>
        <v/>
      </c>
      <c r="D97" s="217" t="str">
        <f>IF('Statement of Marks'!D99="","",'Statement of Marks'!D99)</f>
        <v/>
      </c>
      <c r="E97" s="218" t="str">
        <f>IF('Statement of Marks'!E99="","",'Statement of Marks'!E99)</f>
        <v/>
      </c>
      <c r="F97" s="218" t="str">
        <f>IF('Statement of Marks'!F99="","",'Statement of Marks'!F99)</f>
        <v/>
      </c>
      <c r="G97" s="218" t="str">
        <f>IF('Statement of Marks'!G99="","",'Statement of Marks'!G99)</f>
        <v/>
      </c>
      <c r="H97" s="219" t="str">
        <f>IF('Statement of Marks'!H99="","",'Statement of Marks'!H99)</f>
        <v/>
      </c>
      <c r="I97" s="219" t="str">
        <f>IF('Statement of Marks'!I99="","",'Statement of Marks'!I99)</f>
        <v/>
      </c>
      <c r="J97" s="220" t="str">
        <f>IF('Statement of Marks'!FD99="","",'Statement of Marks'!FD99)</f>
        <v xml:space="preserve"> </v>
      </c>
      <c r="K97" s="482" t="str">
        <f>IF('Statement of Marks'!FE99="","",'Statement of Marks'!FE99)</f>
        <v/>
      </c>
      <c r="L97" s="221" t="str">
        <f>IF('Statement of Marks'!FF99="","",'Statement of Marks'!FF99)</f>
        <v/>
      </c>
      <c r="M97" s="222" t="str">
        <f>IF('Statement of Marks'!FG99="","",'Statement of Marks'!FG99)</f>
        <v/>
      </c>
      <c r="N97" s="223" t="str">
        <f>IF('Statement of Marks'!FH99="","",'Statement of Marks'!FH99)</f>
        <v/>
      </c>
      <c r="O97" s="224" t="str">
        <f>IF('Statement of Marks'!FB99="","",'Statement of Marks'!FB99)</f>
        <v xml:space="preserve">      </v>
      </c>
      <c r="P97" s="225" t="str">
        <f>IF('Statement of Marks'!FI99="","",'Statement of Marks'!FI99)</f>
        <v/>
      </c>
      <c r="BJ97" s="226" t="str">
        <f>'Statement of Marks'!E99</f>
        <v/>
      </c>
      <c r="BK97" s="227" t="str">
        <f t="shared" si="12"/>
        <v/>
      </c>
      <c r="BL97" s="227" t="str">
        <f t="shared" si="13"/>
        <v/>
      </c>
      <c r="BM97" s="227" t="str">
        <f t="shared" si="14"/>
        <v/>
      </c>
      <c r="BN97" s="227" t="str">
        <f t="shared" si="15"/>
        <v/>
      </c>
      <c r="BO97" s="227" t="str">
        <f t="shared" si="16"/>
        <v/>
      </c>
      <c r="BP97" s="227" t="str">
        <f t="shared" si="17"/>
        <v/>
      </c>
      <c r="BQ97" s="227" t="str">
        <f t="shared" si="18"/>
        <v/>
      </c>
      <c r="BR97" s="227" t="str">
        <f t="shared" si="19"/>
        <v/>
      </c>
      <c r="BS97" s="227" t="str">
        <f t="shared" si="20"/>
        <v/>
      </c>
      <c r="BT97" s="227" t="str">
        <f t="shared" si="21"/>
        <v/>
      </c>
      <c r="BU97" s="227" t="str">
        <f t="shared" si="22"/>
        <v/>
      </c>
      <c r="BV97" s="227" t="str">
        <f t="shared" si="23"/>
        <v/>
      </c>
      <c r="BW97" s="228"/>
    </row>
    <row r="98" spans="1:75">
      <c r="A98" s="214">
        <f>'Statement of Marks'!A100</f>
        <v>95</v>
      </c>
      <c r="B98" s="215" t="str">
        <f>IF('Statement of Marks'!B100="","",'Statement of Marks'!B100)</f>
        <v/>
      </c>
      <c r="C98" s="216" t="str">
        <f>IF('Statement of Marks'!C100="","",'Statement of Marks'!C100)</f>
        <v/>
      </c>
      <c r="D98" s="217" t="str">
        <f>IF('Statement of Marks'!D100="","",'Statement of Marks'!D100)</f>
        <v/>
      </c>
      <c r="E98" s="218" t="str">
        <f>IF('Statement of Marks'!E100="","",'Statement of Marks'!E100)</f>
        <v/>
      </c>
      <c r="F98" s="218" t="str">
        <f>IF('Statement of Marks'!F100="","",'Statement of Marks'!F100)</f>
        <v/>
      </c>
      <c r="G98" s="218" t="str">
        <f>IF('Statement of Marks'!G100="","",'Statement of Marks'!G100)</f>
        <v/>
      </c>
      <c r="H98" s="219" t="str">
        <f>IF('Statement of Marks'!H100="","",'Statement of Marks'!H100)</f>
        <v/>
      </c>
      <c r="I98" s="219" t="str">
        <f>IF('Statement of Marks'!I100="","",'Statement of Marks'!I100)</f>
        <v/>
      </c>
      <c r="J98" s="220" t="str">
        <f>IF('Statement of Marks'!FD100="","",'Statement of Marks'!FD100)</f>
        <v xml:space="preserve"> </v>
      </c>
      <c r="K98" s="482" t="str">
        <f>IF('Statement of Marks'!FE100="","",'Statement of Marks'!FE100)</f>
        <v/>
      </c>
      <c r="L98" s="221" t="str">
        <f>IF('Statement of Marks'!FF100="","",'Statement of Marks'!FF100)</f>
        <v/>
      </c>
      <c r="M98" s="222" t="str">
        <f>IF('Statement of Marks'!FG100="","",'Statement of Marks'!FG100)</f>
        <v/>
      </c>
      <c r="N98" s="223" t="str">
        <f>IF('Statement of Marks'!FH100="","",'Statement of Marks'!FH100)</f>
        <v/>
      </c>
      <c r="O98" s="224" t="str">
        <f>IF('Statement of Marks'!FB100="","",'Statement of Marks'!FB100)</f>
        <v xml:space="preserve">      </v>
      </c>
      <c r="P98" s="225" t="str">
        <f>IF('Statement of Marks'!FI100="","",'Statement of Marks'!FI100)</f>
        <v/>
      </c>
      <c r="BJ98" s="226" t="str">
        <f>'Statement of Marks'!E100</f>
        <v/>
      </c>
      <c r="BK98" s="227" t="str">
        <f t="shared" si="12"/>
        <v/>
      </c>
      <c r="BL98" s="227" t="str">
        <f t="shared" si="13"/>
        <v/>
      </c>
      <c r="BM98" s="227" t="str">
        <f t="shared" si="14"/>
        <v/>
      </c>
      <c r="BN98" s="227" t="str">
        <f t="shared" si="15"/>
        <v/>
      </c>
      <c r="BO98" s="227" t="str">
        <f t="shared" si="16"/>
        <v/>
      </c>
      <c r="BP98" s="227" t="str">
        <f t="shared" si="17"/>
        <v/>
      </c>
      <c r="BQ98" s="227" t="str">
        <f t="shared" si="18"/>
        <v/>
      </c>
      <c r="BR98" s="227" t="str">
        <f t="shared" si="19"/>
        <v/>
      </c>
      <c r="BS98" s="227" t="str">
        <f t="shared" si="20"/>
        <v/>
      </c>
      <c r="BT98" s="227" t="str">
        <f t="shared" si="21"/>
        <v/>
      </c>
      <c r="BU98" s="227" t="str">
        <f t="shared" si="22"/>
        <v/>
      </c>
      <c r="BV98" s="227" t="str">
        <f t="shared" si="23"/>
        <v/>
      </c>
      <c r="BW98" s="228"/>
    </row>
    <row r="99" spans="1:75">
      <c r="A99" s="214">
        <f>'Statement of Marks'!A101</f>
        <v>96</v>
      </c>
      <c r="B99" s="215" t="str">
        <f>IF('Statement of Marks'!B101="","",'Statement of Marks'!B101)</f>
        <v/>
      </c>
      <c r="C99" s="216" t="str">
        <f>IF('Statement of Marks'!C101="","",'Statement of Marks'!C101)</f>
        <v/>
      </c>
      <c r="D99" s="217" t="str">
        <f>IF('Statement of Marks'!D101="","",'Statement of Marks'!D101)</f>
        <v/>
      </c>
      <c r="E99" s="218" t="str">
        <f>IF('Statement of Marks'!E101="","",'Statement of Marks'!E101)</f>
        <v/>
      </c>
      <c r="F99" s="218" t="str">
        <f>IF('Statement of Marks'!F101="","",'Statement of Marks'!F101)</f>
        <v/>
      </c>
      <c r="G99" s="218" t="str">
        <f>IF('Statement of Marks'!G101="","",'Statement of Marks'!G101)</f>
        <v/>
      </c>
      <c r="H99" s="219" t="str">
        <f>IF('Statement of Marks'!H101="","",'Statement of Marks'!H101)</f>
        <v/>
      </c>
      <c r="I99" s="219" t="str">
        <f>IF('Statement of Marks'!I101="","",'Statement of Marks'!I101)</f>
        <v/>
      </c>
      <c r="J99" s="220" t="str">
        <f>IF('Statement of Marks'!FD101="","",'Statement of Marks'!FD101)</f>
        <v xml:space="preserve"> </v>
      </c>
      <c r="K99" s="482" t="str">
        <f>IF('Statement of Marks'!FE101="","",'Statement of Marks'!FE101)</f>
        <v/>
      </c>
      <c r="L99" s="221" t="str">
        <f>IF('Statement of Marks'!FF101="","",'Statement of Marks'!FF101)</f>
        <v/>
      </c>
      <c r="M99" s="222" t="str">
        <f>IF('Statement of Marks'!FG101="","",'Statement of Marks'!FG101)</f>
        <v/>
      </c>
      <c r="N99" s="223" t="str">
        <f>IF('Statement of Marks'!FH101="","",'Statement of Marks'!FH101)</f>
        <v/>
      </c>
      <c r="O99" s="224" t="str">
        <f>IF('Statement of Marks'!FB101="","",'Statement of Marks'!FB101)</f>
        <v xml:space="preserve">      </v>
      </c>
      <c r="P99" s="225" t="str">
        <f>IF('Statement of Marks'!FI101="","",'Statement of Marks'!FI101)</f>
        <v/>
      </c>
      <c r="BJ99" s="226" t="str">
        <f>'Statement of Marks'!E101</f>
        <v/>
      </c>
      <c r="BK99" s="227" t="str">
        <f t="shared" si="12"/>
        <v/>
      </c>
      <c r="BL99" s="227" t="str">
        <f t="shared" si="13"/>
        <v/>
      </c>
      <c r="BM99" s="227" t="str">
        <f t="shared" si="14"/>
        <v/>
      </c>
      <c r="BN99" s="227" t="str">
        <f t="shared" si="15"/>
        <v/>
      </c>
      <c r="BO99" s="227" t="str">
        <f t="shared" si="16"/>
        <v/>
      </c>
      <c r="BP99" s="227" t="str">
        <f t="shared" si="17"/>
        <v/>
      </c>
      <c r="BQ99" s="227" t="str">
        <f t="shared" si="18"/>
        <v/>
      </c>
      <c r="BR99" s="227" t="str">
        <f t="shared" si="19"/>
        <v/>
      </c>
      <c r="BS99" s="227" t="str">
        <f t="shared" si="20"/>
        <v/>
      </c>
      <c r="BT99" s="227" t="str">
        <f t="shared" si="21"/>
        <v/>
      </c>
      <c r="BU99" s="227" t="str">
        <f t="shared" si="22"/>
        <v/>
      </c>
      <c r="BV99" s="227" t="str">
        <f t="shared" si="23"/>
        <v/>
      </c>
      <c r="BW99" s="228"/>
    </row>
    <row r="100" spans="1:75">
      <c r="A100" s="214">
        <f>'Statement of Marks'!A102</f>
        <v>97</v>
      </c>
      <c r="B100" s="215" t="str">
        <f>IF('Statement of Marks'!B102="","",'Statement of Marks'!B102)</f>
        <v/>
      </c>
      <c r="C100" s="216" t="str">
        <f>IF('Statement of Marks'!C102="","",'Statement of Marks'!C102)</f>
        <v/>
      </c>
      <c r="D100" s="217" t="str">
        <f>IF('Statement of Marks'!D102="","",'Statement of Marks'!D102)</f>
        <v/>
      </c>
      <c r="E100" s="218" t="str">
        <f>IF('Statement of Marks'!E102="","",'Statement of Marks'!E102)</f>
        <v/>
      </c>
      <c r="F100" s="218" t="str">
        <f>IF('Statement of Marks'!F102="","",'Statement of Marks'!F102)</f>
        <v/>
      </c>
      <c r="G100" s="218" t="str">
        <f>IF('Statement of Marks'!G102="","",'Statement of Marks'!G102)</f>
        <v/>
      </c>
      <c r="H100" s="219" t="str">
        <f>IF('Statement of Marks'!H102="","",'Statement of Marks'!H102)</f>
        <v/>
      </c>
      <c r="I100" s="219" t="str">
        <f>IF('Statement of Marks'!I102="","",'Statement of Marks'!I102)</f>
        <v/>
      </c>
      <c r="J100" s="220" t="str">
        <f>IF('Statement of Marks'!FD102="","",'Statement of Marks'!FD102)</f>
        <v xml:space="preserve"> </v>
      </c>
      <c r="K100" s="482" t="str">
        <f>IF('Statement of Marks'!FE102="","",'Statement of Marks'!FE102)</f>
        <v/>
      </c>
      <c r="L100" s="221" t="str">
        <f>IF('Statement of Marks'!FF102="","",'Statement of Marks'!FF102)</f>
        <v/>
      </c>
      <c r="M100" s="222" t="str">
        <f>IF('Statement of Marks'!FG102="","",'Statement of Marks'!FG102)</f>
        <v/>
      </c>
      <c r="N100" s="223" t="str">
        <f>IF('Statement of Marks'!FH102="","",'Statement of Marks'!FH102)</f>
        <v/>
      </c>
      <c r="O100" s="224" t="str">
        <f>IF('Statement of Marks'!FB102="","",'Statement of Marks'!FB102)</f>
        <v xml:space="preserve">      </v>
      </c>
      <c r="P100" s="225" t="str">
        <f>IF('Statement of Marks'!FI102="","",'Statement of Marks'!FI102)</f>
        <v/>
      </c>
      <c r="BJ100" s="226" t="str">
        <f>'Statement of Marks'!E102</f>
        <v/>
      </c>
      <c r="BK100" s="227" t="str">
        <f t="shared" si="12"/>
        <v/>
      </c>
      <c r="BL100" s="227" t="str">
        <f t="shared" si="13"/>
        <v/>
      </c>
      <c r="BM100" s="227" t="str">
        <f t="shared" si="14"/>
        <v/>
      </c>
      <c r="BN100" s="227" t="str">
        <f t="shared" si="15"/>
        <v/>
      </c>
      <c r="BO100" s="227" t="str">
        <f t="shared" si="16"/>
        <v/>
      </c>
      <c r="BP100" s="227" t="str">
        <f t="shared" si="17"/>
        <v/>
      </c>
      <c r="BQ100" s="227" t="str">
        <f t="shared" si="18"/>
        <v/>
      </c>
      <c r="BR100" s="227" t="str">
        <f t="shared" si="19"/>
        <v/>
      </c>
      <c r="BS100" s="227" t="str">
        <f t="shared" si="20"/>
        <v/>
      </c>
      <c r="BT100" s="227" t="str">
        <f t="shared" si="21"/>
        <v/>
      </c>
      <c r="BU100" s="227" t="str">
        <f t="shared" si="22"/>
        <v/>
      </c>
      <c r="BV100" s="227" t="str">
        <f t="shared" si="23"/>
        <v/>
      </c>
      <c r="BW100" s="228"/>
    </row>
    <row r="101" spans="1:75">
      <c r="A101" s="214">
        <f>'Statement of Marks'!A103</f>
        <v>98</v>
      </c>
      <c r="B101" s="215" t="str">
        <f>IF('Statement of Marks'!B103="","",'Statement of Marks'!B103)</f>
        <v/>
      </c>
      <c r="C101" s="216" t="str">
        <f>IF('Statement of Marks'!C103="","",'Statement of Marks'!C103)</f>
        <v/>
      </c>
      <c r="D101" s="217" t="str">
        <f>IF('Statement of Marks'!D103="","",'Statement of Marks'!D103)</f>
        <v/>
      </c>
      <c r="E101" s="218" t="str">
        <f>IF('Statement of Marks'!E103="","",'Statement of Marks'!E103)</f>
        <v/>
      </c>
      <c r="F101" s="218" t="str">
        <f>IF('Statement of Marks'!F103="","",'Statement of Marks'!F103)</f>
        <v/>
      </c>
      <c r="G101" s="218" t="str">
        <f>IF('Statement of Marks'!G103="","",'Statement of Marks'!G103)</f>
        <v/>
      </c>
      <c r="H101" s="219" t="str">
        <f>IF('Statement of Marks'!H103="","",'Statement of Marks'!H103)</f>
        <v/>
      </c>
      <c r="I101" s="219" t="str">
        <f>IF('Statement of Marks'!I103="","",'Statement of Marks'!I103)</f>
        <v/>
      </c>
      <c r="J101" s="220" t="str">
        <f>IF('Statement of Marks'!FD103="","",'Statement of Marks'!FD103)</f>
        <v xml:space="preserve"> </v>
      </c>
      <c r="K101" s="482" t="str">
        <f>IF('Statement of Marks'!FE103="","",'Statement of Marks'!FE103)</f>
        <v/>
      </c>
      <c r="L101" s="221" t="str">
        <f>IF('Statement of Marks'!FF103="","",'Statement of Marks'!FF103)</f>
        <v/>
      </c>
      <c r="M101" s="222" t="str">
        <f>IF('Statement of Marks'!FG103="","",'Statement of Marks'!FG103)</f>
        <v/>
      </c>
      <c r="N101" s="223" t="str">
        <f>IF('Statement of Marks'!FH103="","",'Statement of Marks'!FH103)</f>
        <v/>
      </c>
      <c r="O101" s="224" t="str">
        <f>IF('Statement of Marks'!FB103="","",'Statement of Marks'!FB103)</f>
        <v xml:space="preserve">      </v>
      </c>
      <c r="P101" s="225" t="str">
        <f>IF('Statement of Marks'!FI103="","",'Statement of Marks'!FI103)</f>
        <v/>
      </c>
      <c r="BJ101" s="226" t="str">
        <f>'Statement of Marks'!E103</f>
        <v/>
      </c>
      <c r="BK101" s="227" t="str">
        <f t="shared" si="12"/>
        <v/>
      </c>
      <c r="BL101" s="227" t="str">
        <f t="shared" si="13"/>
        <v/>
      </c>
      <c r="BM101" s="227" t="str">
        <f t="shared" si="14"/>
        <v/>
      </c>
      <c r="BN101" s="227" t="str">
        <f t="shared" si="15"/>
        <v/>
      </c>
      <c r="BO101" s="227" t="str">
        <f t="shared" si="16"/>
        <v/>
      </c>
      <c r="BP101" s="227" t="str">
        <f t="shared" si="17"/>
        <v/>
      </c>
      <c r="BQ101" s="227" t="str">
        <f t="shared" si="18"/>
        <v/>
      </c>
      <c r="BR101" s="227" t="str">
        <f t="shared" si="19"/>
        <v/>
      </c>
      <c r="BS101" s="227" t="str">
        <f t="shared" si="20"/>
        <v/>
      </c>
      <c r="BT101" s="227" t="str">
        <f t="shared" si="21"/>
        <v/>
      </c>
      <c r="BU101" s="227" t="str">
        <f t="shared" si="22"/>
        <v/>
      </c>
      <c r="BV101" s="227" t="str">
        <f t="shared" si="23"/>
        <v/>
      </c>
      <c r="BW101" s="228"/>
    </row>
    <row r="102" spans="1:75">
      <c r="A102" s="214">
        <f>'Statement of Marks'!A104</f>
        <v>99</v>
      </c>
      <c r="B102" s="215" t="str">
        <f>IF('Statement of Marks'!B104="","",'Statement of Marks'!B104)</f>
        <v/>
      </c>
      <c r="C102" s="216" t="str">
        <f>IF('Statement of Marks'!C104="","",'Statement of Marks'!C104)</f>
        <v/>
      </c>
      <c r="D102" s="217" t="str">
        <f>IF('Statement of Marks'!D104="","",'Statement of Marks'!D104)</f>
        <v/>
      </c>
      <c r="E102" s="218" t="str">
        <f>IF('Statement of Marks'!E104="","",'Statement of Marks'!E104)</f>
        <v/>
      </c>
      <c r="F102" s="218" t="str">
        <f>IF('Statement of Marks'!F104="","",'Statement of Marks'!F104)</f>
        <v/>
      </c>
      <c r="G102" s="218" t="str">
        <f>IF('Statement of Marks'!G104="","",'Statement of Marks'!G104)</f>
        <v/>
      </c>
      <c r="H102" s="219" t="str">
        <f>IF('Statement of Marks'!H104="","",'Statement of Marks'!H104)</f>
        <v/>
      </c>
      <c r="I102" s="219" t="str">
        <f>IF('Statement of Marks'!I104="","",'Statement of Marks'!I104)</f>
        <v/>
      </c>
      <c r="J102" s="220" t="str">
        <f>IF('Statement of Marks'!FD104="","",'Statement of Marks'!FD104)</f>
        <v xml:space="preserve"> </v>
      </c>
      <c r="K102" s="482" t="str">
        <f>IF('Statement of Marks'!FE104="","",'Statement of Marks'!FE104)</f>
        <v/>
      </c>
      <c r="L102" s="221" t="str">
        <f>IF('Statement of Marks'!FF104="","",'Statement of Marks'!FF104)</f>
        <v/>
      </c>
      <c r="M102" s="222" t="str">
        <f>IF('Statement of Marks'!FG104="","",'Statement of Marks'!FG104)</f>
        <v/>
      </c>
      <c r="N102" s="223" t="str">
        <f>IF('Statement of Marks'!FH104="","",'Statement of Marks'!FH104)</f>
        <v/>
      </c>
      <c r="O102" s="224" t="str">
        <f>IF('Statement of Marks'!FB104="","",'Statement of Marks'!FB104)</f>
        <v xml:space="preserve">      </v>
      </c>
      <c r="P102" s="225" t="str">
        <f>IF('Statement of Marks'!FI104="","",'Statement of Marks'!FI104)</f>
        <v/>
      </c>
      <c r="BJ102" s="226" t="str">
        <f>'Statement of Marks'!E104</f>
        <v/>
      </c>
      <c r="BK102" s="227" t="str">
        <f t="shared" si="12"/>
        <v/>
      </c>
      <c r="BL102" s="227" t="str">
        <f t="shared" si="13"/>
        <v/>
      </c>
      <c r="BM102" s="227" t="str">
        <f t="shared" si="14"/>
        <v/>
      </c>
      <c r="BN102" s="227" t="str">
        <f t="shared" si="15"/>
        <v/>
      </c>
      <c r="BO102" s="227" t="str">
        <f t="shared" si="16"/>
        <v/>
      </c>
      <c r="BP102" s="227" t="str">
        <f t="shared" si="17"/>
        <v/>
      </c>
      <c r="BQ102" s="227" t="str">
        <f t="shared" si="18"/>
        <v/>
      </c>
      <c r="BR102" s="227" t="str">
        <f t="shared" si="19"/>
        <v/>
      </c>
      <c r="BS102" s="227" t="str">
        <f t="shared" si="20"/>
        <v/>
      </c>
      <c r="BT102" s="227" t="str">
        <f t="shared" si="21"/>
        <v/>
      </c>
      <c r="BU102" s="227" t="str">
        <f t="shared" si="22"/>
        <v/>
      </c>
      <c r="BV102" s="227" t="str">
        <f t="shared" si="23"/>
        <v/>
      </c>
      <c r="BW102" s="228"/>
    </row>
    <row r="103" spans="1:75">
      <c r="A103" s="214">
        <f>'Statement of Marks'!A105</f>
        <v>100</v>
      </c>
      <c r="B103" s="215" t="str">
        <f>IF('Statement of Marks'!B105="","",'Statement of Marks'!B105)</f>
        <v/>
      </c>
      <c r="C103" s="216" t="str">
        <f>IF('Statement of Marks'!C105="","",'Statement of Marks'!C105)</f>
        <v/>
      </c>
      <c r="D103" s="217" t="str">
        <f>IF('Statement of Marks'!D105="","",'Statement of Marks'!D105)</f>
        <v/>
      </c>
      <c r="E103" s="218" t="str">
        <f>IF('Statement of Marks'!E105="","",'Statement of Marks'!E105)</f>
        <v/>
      </c>
      <c r="F103" s="218" t="str">
        <f>IF('Statement of Marks'!F105="","",'Statement of Marks'!F105)</f>
        <v/>
      </c>
      <c r="G103" s="218" t="str">
        <f>IF('Statement of Marks'!G105="","",'Statement of Marks'!G105)</f>
        <v/>
      </c>
      <c r="H103" s="219" t="str">
        <f>IF('Statement of Marks'!H105="","",'Statement of Marks'!H105)</f>
        <v/>
      </c>
      <c r="I103" s="219" t="str">
        <f>IF('Statement of Marks'!I105="","",'Statement of Marks'!I105)</f>
        <v/>
      </c>
      <c r="J103" s="220" t="str">
        <f>IF('Statement of Marks'!FD105="","",'Statement of Marks'!FD105)</f>
        <v xml:space="preserve"> </v>
      </c>
      <c r="K103" s="482" t="str">
        <f>IF('Statement of Marks'!FE105="","",'Statement of Marks'!FE105)</f>
        <v/>
      </c>
      <c r="L103" s="221" t="str">
        <f>IF('Statement of Marks'!FF105="","",'Statement of Marks'!FF105)</f>
        <v/>
      </c>
      <c r="M103" s="222" t="str">
        <f>IF('Statement of Marks'!FG105="","",'Statement of Marks'!FG105)</f>
        <v/>
      </c>
      <c r="N103" s="223" t="str">
        <f>IF('Statement of Marks'!FH105="","",'Statement of Marks'!FH105)</f>
        <v/>
      </c>
      <c r="O103" s="224" t="str">
        <f>IF('Statement of Marks'!FB105="","",'Statement of Marks'!FB105)</f>
        <v xml:space="preserve">      </v>
      </c>
      <c r="P103" s="225" t="str">
        <f>IF('Statement of Marks'!FI105="","",'Statement of Marks'!FI105)</f>
        <v/>
      </c>
      <c r="BJ103" s="226" t="str">
        <f>'Statement of Marks'!E105</f>
        <v/>
      </c>
      <c r="BK103" s="227" t="str">
        <f t="shared" si="12"/>
        <v/>
      </c>
      <c r="BL103" s="227" t="str">
        <f t="shared" si="13"/>
        <v/>
      </c>
      <c r="BM103" s="227" t="str">
        <f t="shared" si="14"/>
        <v/>
      </c>
      <c r="BN103" s="227" t="str">
        <f t="shared" si="15"/>
        <v/>
      </c>
      <c r="BO103" s="227" t="str">
        <f t="shared" si="16"/>
        <v/>
      </c>
      <c r="BP103" s="227" t="str">
        <f t="shared" si="17"/>
        <v/>
      </c>
      <c r="BQ103" s="227" t="str">
        <f t="shared" si="18"/>
        <v/>
      </c>
      <c r="BR103" s="227" t="str">
        <f t="shared" si="19"/>
        <v/>
      </c>
      <c r="BS103" s="227" t="str">
        <f t="shared" si="20"/>
        <v/>
      </c>
      <c r="BT103" s="227" t="str">
        <f t="shared" si="21"/>
        <v/>
      </c>
      <c r="BU103" s="227" t="str">
        <f t="shared" si="22"/>
        <v/>
      </c>
      <c r="BV103" s="227" t="str">
        <f t="shared" si="23"/>
        <v/>
      </c>
      <c r="BW103" s="228"/>
    </row>
    <row r="104" spans="1:75" ht="16.5" thickBot="1">
      <c r="A104" s="821"/>
      <c r="B104" s="822"/>
      <c r="C104" s="822"/>
      <c r="D104" s="822"/>
      <c r="E104" s="822"/>
      <c r="F104" s="822"/>
      <c r="G104" s="822"/>
      <c r="H104" s="822"/>
      <c r="I104" s="822"/>
      <c r="J104" s="822"/>
      <c r="K104" s="822"/>
      <c r="L104" s="822"/>
      <c r="M104" s="822"/>
      <c r="N104" s="822"/>
      <c r="O104" s="822"/>
      <c r="P104" s="823"/>
      <c r="BJ104" s="824"/>
      <c r="BK104" s="825"/>
      <c r="BL104" s="825"/>
      <c r="BM104" s="825"/>
      <c r="BN104" s="825"/>
      <c r="BO104" s="825"/>
      <c r="BP104" s="825"/>
      <c r="BQ104" s="825"/>
      <c r="BR104" s="825"/>
      <c r="BS104" s="825"/>
      <c r="BT104" s="825"/>
      <c r="BU104" s="825"/>
      <c r="BV104" s="825"/>
      <c r="BW104" s="826"/>
    </row>
    <row r="105" spans="1:75" ht="21" customHeight="1" thickTop="1">
      <c r="A105" s="230"/>
      <c r="B105" s="231" t="s">
        <v>108</v>
      </c>
      <c r="C105" s="231"/>
      <c r="D105" s="813" t="s">
        <v>289</v>
      </c>
      <c r="E105" s="813"/>
      <c r="F105" s="232" t="s">
        <v>303</v>
      </c>
      <c r="G105" s="232"/>
      <c r="H105" s="827" t="s">
        <v>12</v>
      </c>
      <c r="I105" s="827"/>
      <c r="J105" s="810" t="str">
        <f>'Statement of Marks'!FA108</f>
        <v>Signature of the maker</v>
      </c>
      <c r="K105" s="810"/>
      <c r="L105" s="810"/>
      <c r="M105" s="830"/>
      <c r="N105" s="831"/>
      <c r="O105" s="831"/>
      <c r="P105" s="832"/>
      <c r="BJ105" s="233"/>
      <c r="BK105" s="828" t="str">
        <f>BJ1</f>
        <v>tkfrokj ifj.kke</v>
      </c>
      <c r="BL105" s="828"/>
      <c r="BM105" s="828"/>
      <c r="BN105" s="828"/>
      <c r="BO105" s="828"/>
      <c r="BP105" s="828"/>
      <c r="BQ105" s="828"/>
      <c r="BR105" s="828"/>
      <c r="BS105" s="828"/>
      <c r="BT105" s="828"/>
      <c r="BU105" s="828"/>
      <c r="BV105" s="828"/>
      <c r="BW105" s="829"/>
    </row>
    <row r="106" spans="1:75" ht="21" customHeight="1">
      <c r="A106" s="230"/>
      <c r="B106" s="231" t="s">
        <v>108</v>
      </c>
      <c r="C106" s="231"/>
      <c r="D106" s="813" t="s">
        <v>296</v>
      </c>
      <c r="E106" s="813"/>
      <c r="F106" s="234">
        <f>COUNTA(C4:C103)-COUNTIF(B4:B103,"nso")-COUNTBLANK(C4:C103)</f>
        <v>15</v>
      </c>
      <c r="G106" s="235"/>
      <c r="H106" s="812">
        <f>F106</f>
        <v>15</v>
      </c>
      <c r="I106" s="812"/>
      <c r="J106" s="810"/>
      <c r="K106" s="810"/>
      <c r="L106" s="810"/>
      <c r="M106" s="833"/>
      <c r="N106" s="834"/>
      <c r="O106" s="834"/>
      <c r="P106" s="835"/>
      <c r="BJ106" s="236"/>
      <c r="BK106" s="237" t="str">
        <f t="shared" ref="BK106:BV106" si="24">BK3</f>
        <v>SC BOYS</v>
      </c>
      <c r="BL106" s="237" t="str">
        <f t="shared" si="24"/>
        <v>SC GIRLS</v>
      </c>
      <c r="BM106" s="237" t="str">
        <f t="shared" si="24"/>
        <v>ST BOYS</v>
      </c>
      <c r="BN106" s="237" t="str">
        <f t="shared" si="24"/>
        <v>ST GIRLS</v>
      </c>
      <c r="BO106" s="237" t="str">
        <f t="shared" si="24"/>
        <v>OBC BOYS</v>
      </c>
      <c r="BP106" s="237" t="str">
        <f t="shared" si="24"/>
        <v>OBC GIRLS</v>
      </c>
      <c r="BQ106" s="237" t="str">
        <f t="shared" si="24"/>
        <v>GEN BOYS</v>
      </c>
      <c r="BR106" s="237" t="str">
        <f t="shared" si="24"/>
        <v>GEN GIRLS</v>
      </c>
      <c r="BS106" s="237" t="str">
        <f t="shared" si="24"/>
        <v>MIN BOYS</v>
      </c>
      <c r="BT106" s="237" t="str">
        <f t="shared" si="24"/>
        <v>MIN GIRLS</v>
      </c>
      <c r="BU106" s="237" t="str">
        <f t="shared" si="24"/>
        <v>SBC BOYS</v>
      </c>
      <c r="BV106" s="237" t="str">
        <f t="shared" si="24"/>
        <v>SBC GIRLS</v>
      </c>
      <c r="BW106" s="238" t="s">
        <v>106</v>
      </c>
    </row>
    <row r="107" spans="1:75" ht="18.75" customHeight="1">
      <c r="A107" s="230"/>
      <c r="B107" s="231" t="s">
        <v>108</v>
      </c>
      <c r="C107" s="231"/>
      <c r="D107" s="811" t="s">
        <v>297</v>
      </c>
      <c r="E107" s="811"/>
      <c r="F107" s="239">
        <f>COUNTIF(M4:M103,"I")</f>
        <v>10</v>
      </c>
      <c r="G107" s="239"/>
      <c r="H107" s="812">
        <f t="shared" ref="H107:H111" si="25">F107</f>
        <v>10</v>
      </c>
      <c r="I107" s="812"/>
      <c r="J107" s="810" t="str">
        <f>'Statement of Marks'!FA110</f>
        <v>Signature of the class teacher</v>
      </c>
      <c r="K107" s="810"/>
      <c r="L107" s="810"/>
      <c r="M107" s="833"/>
      <c r="N107" s="834"/>
      <c r="O107" s="834"/>
      <c r="P107" s="835"/>
      <c r="BJ107" s="240" t="str">
        <f>'Teacher &amp; Cat. Wise Result'!A28</f>
        <v>First Division</v>
      </c>
      <c r="BK107" s="241">
        <f t="shared" ref="BK107:BV107" si="26">COUNTIF(BK4:BK103,"I")</f>
        <v>2</v>
      </c>
      <c r="BL107" s="241">
        <f t="shared" si="26"/>
        <v>2</v>
      </c>
      <c r="BM107" s="241">
        <f t="shared" si="26"/>
        <v>0</v>
      </c>
      <c r="BN107" s="241">
        <f t="shared" si="26"/>
        <v>0</v>
      </c>
      <c r="BO107" s="241">
        <f t="shared" si="26"/>
        <v>0</v>
      </c>
      <c r="BP107" s="241">
        <f t="shared" si="26"/>
        <v>2</v>
      </c>
      <c r="BQ107" s="241">
        <f t="shared" si="26"/>
        <v>3</v>
      </c>
      <c r="BR107" s="241">
        <f t="shared" si="26"/>
        <v>0</v>
      </c>
      <c r="BS107" s="241">
        <f t="shared" si="26"/>
        <v>0</v>
      </c>
      <c r="BT107" s="241">
        <f t="shared" si="26"/>
        <v>0</v>
      </c>
      <c r="BU107" s="241">
        <f t="shared" si="26"/>
        <v>1</v>
      </c>
      <c r="BV107" s="241">
        <f t="shared" si="26"/>
        <v>0</v>
      </c>
      <c r="BW107" s="242">
        <f t="shared" ref="BW107:BW110" si="27">SUM(BK107:BV107)</f>
        <v>10</v>
      </c>
    </row>
    <row r="108" spans="1:75" ht="18.75">
      <c r="A108" s="230"/>
      <c r="B108" s="231" t="s">
        <v>108</v>
      </c>
      <c r="C108" s="231"/>
      <c r="D108" s="811" t="s">
        <v>298</v>
      </c>
      <c r="E108" s="811"/>
      <c r="F108" s="243">
        <f>COUNTIF(M4:M103,"II")</f>
        <v>4</v>
      </c>
      <c r="G108" s="243"/>
      <c r="H108" s="812">
        <f t="shared" si="25"/>
        <v>4</v>
      </c>
      <c r="I108" s="812"/>
      <c r="J108" s="810"/>
      <c r="K108" s="810"/>
      <c r="L108" s="810"/>
      <c r="M108" s="833"/>
      <c r="N108" s="834"/>
      <c r="O108" s="834"/>
      <c r="P108" s="835"/>
      <c r="BJ108" s="240" t="str">
        <f>'Teacher &amp; Cat. Wise Result'!A29</f>
        <v>Second Division</v>
      </c>
      <c r="BK108" s="241">
        <f t="shared" ref="BK108:BV108" si="28">COUNTIF(BK4:BK103,"II")</f>
        <v>1</v>
      </c>
      <c r="BL108" s="241">
        <f t="shared" si="28"/>
        <v>0</v>
      </c>
      <c r="BM108" s="241">
        <f t="shared" si="28"/>
        <v>0</v>
      </c>
      <c r="BN108" s="241">
        <f t="shared" si="28"/>
        <v>0</v>
      </c>
      <c r="BO108" s="241">
        <f t="shared" si="28"/>
        <v>0</v>
      </c>
      <c r="BP108" s="241">
        <f t="shared" si="28"/>
        <v>0</v>
      </c>
      <c r="BQ108" s="241">
        <f t="shared" si="28"/>
        <v>0</v>
      </c>
      <c r="BR108" s="241">
        <f t="shared" si="28"/>
        <v>2</v>
      </c>
      <c r="BS108" s="241">
        <f t="shared" si="28"/>
        <v>0</v>
      </c>
      <c r="BT108" s="241">
        <f t="shared" si="28"/>
        <v>0</v>
      </c>
      <c r="BU108" s="241">
        <f t="shared" si="28"/>
        <v>0</v>
      </c>
      <c r="BV108" s="241">
        <f t="shared" si="28"/>
        <v>1</v>
      </c>
      <c r="BW108" s="242">
        <f t="shared" si="27"/>
        <v>4</v>
      </c>
    </row>
    <row r="109" spans="1:75" ht="18.75" customHeight="1">
      <c r="A109" s="230"/>
      <c r="B109" s="231" t="s">
        <v>108</v>
      </c>
      <c r="C109" s="231"/>
      <c r="D109" s="811" t="s">
        <v>299</v>
      </c>
      <c r="E109" s="811"/>
      <c r="F109" s="235">
        <f>COUNTIF(M4:M103,"III")</f>
        <v>1</v>
      </c>
      <c r="G109" s="244"/>
      <c r="H109" s="812">
        <f t="shared" si="25"/>
        <v>1</v>
      </c>
      <c r="I109" s="812"/>
      <c r="J109" s="810" t="str">
        <f>'Statement of Marks'!FA112</f>
        <v>Signature of the checker</v>
      </c>
      <c r="K109" s="810"/>
      <c r="L109" s="810"/>
      <c r="M109" s="833"/>
      <c r="N109" s="834"/>
      <c r="O109" s="834"/>
      <c r="P109" s="835"/>
      <c r="BJ109" s="240" t="str">
        <f>'Teacher &amp; Cat. Wise Result'!A30</f>
        <v>Third Division</v>
      </c>
      <c r="BK109" s="241">
        <f>COUNTIF(BK4:BK103,"III")</f>
        <v>0</v>
      </c>
      <c r="BL109" s="241">
        <f t="shared" ref="BL109:BV109" si="29">COUNTIF(BL4:BL103,"III")</f>
        <v>0</v>
      </c>
      <c r="BM109" s="241">
        <f t="shared" si="29"/>
        <v>0</v>
      </c>
      <c r="BN109" s="241">
        <f t="shared" si="29"/>
        <v>0</v>
      </c>
      <c r="BO109" s="241">
        <f t="shared" si="29"/>
        <v>0</v>
      </c>
      <c r="BP109" s="241">
        <f t="shared" si="29"/>
        <v>0</v>
      </c>
      <c r="BQ109" s="241">
        <f t="shared" si="29"/>
        <v>0</v>
      </c>
      <c r="BR109" s="241">
        <f t="shared" si="29"/>
        <v>1</v>
      </c>
      <c r="BS109" s="241">
        <f t="shared" si="29"/>
        <v>0</v>
      </c>
      <c r="BT109" s="241">
        <f t="shared" si="29"/>
        <v>0</v>
      </c>
      <c r="BU109" s="241">
        <f t="shared" si="29"/>
        <v>0</v>
      </c>
      <c r="BV109" s="241">
        <f t="shared" si="29"/>
        <v>0</v>
      </c>
      <c r="BW109" s="242">
        <f t="shared" si="27"/>
        <v>1</v>
      </c>
    </row>
    <row r="110" spans="1:75" ht="18.75" customHeight="1">
      <c r="A110" s="230"/>
      <c r="B110" s="231" t="s">
        <v>108</v>
      </c>
      <c r="C110" s="231"/>
      <c r="D110" s="811" t="s">
        <v>300</v>
      </c>
      <c r="E110" s="811"/>
      <c r="F110" s="234">
        <f>COUNTIF(M4:M103,"P")</f>
        <v>0</v>
      </c>
      <c r="G110" s="245"/>
      <c r="H110" s="812">
        <f t="shared" si="25"/>
        <v>0</v>
      </c>
      <c r="I110" s="812"/>
      <c r="J110" s="810"/>
      <c r="K110" s="810"/>
      <c r="L110" s="810"/>
      <c r="M110" s="836"/>
      <c r="N110" s="837"/>
      <c r="O110" s="837"/>
      <c r="P110" s="838"/>
      <c r="BJ110" s="240" t="str">
        <f>'Teacher &amp; Cat. Wise Result'!A31</f>
        <v>Promoted</v>
      </c>
      <c r="BK110" s="241">
        <f>COUNTIF(BK4:BK103,"P")</f>
        <v>0</v>
      </c>
      <c r="BL110" s="241">
        <f t="shared" ref="BL110:BV110" si="30">COUNTIF(BL4:BL103,"P")</f>
        <v>0</v>
      </c>
      <c r="BM110" s="241">
        <f t="shared" si="30"/>
        <v>0</v>
      </c>
      <c r="BN110" s="241">
        <f t="shared" si="30"/>
        <v>0</v>
      </c>
      <c r="BO110" s="241">
        <f t="shared" si="30"/>
        <v>0</v>
      </c>
      <c r="BP110" s="241">
        <f t="shared" si="30"/>
        <v>0</v>
      </c>
      <c r="BQ110" s="241">
        <f t="shared" si="30"/>
        <v>0</v>
      </c>
      <c r="BR110" s="241">
        <f t="shared" si="30"/>
        <v>0</v>
      </c>
      <c r="BS110" s="241">
        <f t="shared" si="30"/>
        <v>0</v>
      </c>
      <c r="BT110" s="241">
        <f t="shared" si="30"/>
        <v>0</v>
      </c>
      <c r="BU110" s="241">
        <f t="shared" si="30"/>
        <v>0</v>
      </c>
      <c r="BV110" s="241">
        <f t="shared" si="30"/>
        <v>0</v>
      </c>
      <c r="BW110" s="242">
        <f t="shared" si="27"/>
        <v>0</v>
      </c>
    </row>
    <row r="111" spans="1:75" ht="18.75" customHeight="1">
      <c r="A111" s="246"/>
      <c r="B111" s="247" t="s">
        <v>108</v>
      </c>
      <c r="C111" s="247"/>
      <c r="D111" s="813" t="s">
        <v>301</v>
      </c>
      <c r="E111" s="813"/>
      <c r="F111" s="248">
        <f>SUM(F107:F110)</f>
        <v>15</v>
      </c>
      <c r="G111" s="249"/>
      <c r="H111" s="814">
        <f t="shared" si="25"/>
        <v>15</v>
      </c>
      <c r="I111" s="814"/>
      <c r="J111" s="815" t="str">
        <f>'Statement of Marks'!FA114</f>
        <v>Signature of the exam. Incharge</v>
      </c>
      <c r="K111" s="816"/>
      <c r="L111" s="817"/>
      <c r="M111" s="801" t="str">
        <f>'Statement of Marks'!FA118</f>
        <v>Signature of the Head of the Institution</v>
      </c>
      <c r="N111" s="802"/>
      <c r="O111" s="802"/>
      <c r="P111" s="803"/>
      <c r="BJ111" s="240" t="str">
        <f>'Teacher &amp; Cat. Wise Result'!A32</f>
        <v>Total Passed</v>
      </c>
      <c r="BK111" s="241">
        <f>SUM(BK107,BK108,BK109,BK110)</f>
        <v>3</v>
      </c>
      <c r="BL111" s="241">
        <f t="shared" ref="BL111:BV111" si="31">SUM(BL107,BL108,BL109,BL110)</f>
        <v>2</v>
      </c>
      <c r="BM111" s="241">
        <f t="shared" si="31"/>
        <v>0</v>
      </c>
      <c r="BN111" s="241">
        <f t="shared" si="31"/>
        <v>0</v>
      </c>
      <c r="BO111" s="241">
        <f t="shared" si="31"/>
        <v>0</v>
      </c>
      <c r="BP111" s="241">
        <f t="shared" si="31"/>
        <v>2</v>
      </c>
      <c r="BQ111" s="241">
        <f t="shared" si="31"/>
        <v>3</v>
      </c>
      <c r="BR111" s="241">
        <f t="shared" si="31"/>
        <v>3</v>
      </c>
      <c r="BS111" s="241">
        <f t="shared" si="31"/>
        <v>0</v>
      </c>
      <c r="BT111" s="241">
        <f t="shared" si="31"/>
        <v>0</v>
      </c>
      <c r="BU111" s="241">
        <f t="shared" si="31"/>
        <v>1</v>
      </c>
      <c r="BV111" s="241">
        <f t="shared" si="31"/>
        <v>1</v>
      </c>
      <c r="BW111" s="241">
        <f>SUM(BW107,BW108,BW109,BW110)</f>
        <v>15</v>
      </c>
    </row>
    <row r="112" spans="1:75" ht="19.5" customHeight="1" thickBot="1">
      <c r="A112" s="250"/>
      <c r="B112" s="251" t="s">
        <v>108</v>
      </c>
      <c r="C112" s="251"/>
      <c r="D112" s="807" t="s">
        <v>302</v>
      </c>
      <c r="E112" s="808"/>
      <c r="F112" s="252">
        <f>IF(F106=0,"",F111/F106*100)</f>
        <v>100</v>
      </c>
      <c r="G112" s="253"/>
      <c r="H112" s="809">
        <f>SUM(F112,G112)</f>
        <v>100</v>
      </c>
      <c r="I112" s="809"/>
      <c r="J112" s="818"/>
      <c r="K112" s="819"/>
      <c r="L112" s="820"/>
      <c r="M112" s="804"/>
      <c r="N112" s="805"/>
      <c r="O112" s="805"/>
      <c r="P112" s="806"/>
      <c r="BJ112" s="240" t="str">
        <f>'Teacher &amp; Cat. Wise Result'!A33</f>
        <v>Re-Exam</v>
      </c>
      <c r="BK112" s="254">
        <f>COUNTIF(BK4:BK103,"RE-EXAM.")</f>
        <v>0</v>
      </c>
      <c r="BL112" s="254">
        <f t="shared" ref="BL112:BV112" si="32">COUNTIF(BL4:BL103,"RE-EXAM.")</f>
        <v>0</v>
      </c>
      <c r="BM112" s="254">
        <f t="shared" si="32"/>
        <v>0</v>
      </c>
      <c r="BN112" s="254">
        <f t="shared" si="32"/>
        <v>0</v>
      </c>
      <c r="BO112" s="254">
        <f t="shared" si="32"/>
        <v>0</v>
      </c>
      <c r="BP112" s="254">
        <f t="shared" si="32"/>
        <v>0</v>
      </c>
      <c r="BQ112" s="254">
        <f t="shared" si="32"/>
        <v>0</v>
      </c>
      <c r="BR112" s="254">
        <f t="shared" si="32"/>
        <v>0</v>
      </c>
      <c r="BS112" s="254">
        <f t="shared" si="32"/>
        <v>0</v>
      </c>
      <c r="BT112" s="254">
        <f t="shared" si="32"/>
        <v>0</v>
      </c>
      <c r="BU112" s="254">
        <f t="shared" si="32"/>
        <v>0</v>
      </c>
      <c r="BV112" s="254">
        <f t="shared" si="32"/>
        <v>0</v>
      </c>
      <c r="BW112" s="242">
        <f>SUM(BK112:BV112)</f>
        <v>0</v>
      </c>
    </row>
    <row r="113" spans="1:75" ht="20.25" thickTop="1" thickBot="1">
      <c r="A113" s="255"/>
      <c r="B113" s="256"/>
      <c r="C113" s="256"/>
      <c r="D113" s="256"/>
      <c r="E113" s="256"/>
      <c r="F113" s="256"/>
      <c r="G113" s="256"/>
      <c r="H113" s="256"/>
      <c r="I113" s="256"/>
      <c r="J113" s="256"/>
      <c r="K113" s="256"/>
      <c r="L113" s="256"/>
      <c r="M113" s="256"/>
      <c r="N113" s="256"/>
      <c r="O113" s="257"/>
      <c r="P113" s="258"/>
      <c r="BJ113" s="240" t="str">
        <f>'Teacher &amp; Cat. Wise Result'!A34</f>
        <v>No. of students failed</v>
      </c>
      <c r="BK113" s="241">
        <f>COUNTIF(BK4:BK103,"FAIL")</f>
        <v>0</v>
      </c>
      <c r="BL113" s="241">
        <f t="shared" ref="BL113:BV113" si="33">COUNTIF(BL4:BL103,"FAIL")</f>
        <v>0</v>
      </c>
      <c r="BM113" s="241">
        <f t="shared" si="33"/>
        <v>0</v>
      </c>
      <c r="BN113" s="241">
        <f t="shared" si="33"/>
        <v>0</v>
      </c>
      <c r="BO113" s="241">
        <f t="shared" si="33"/>
        <v>0</v>
      </c>
      <c r="BP113" s="241">
        <f t="shared" si="33"/>
        <v>0</v>
      </c>
      <c r="BQ113" s="241">
        <f t="shared" si="33"/>
        <v>0</v>
      </c>
      <c r="BR113" s="241">
        <f t="shared" si="33"/>
        <v>0</v>
      </c>
      <c r="BS113" s="241">
        <f t="shared" si="33"/>
        <v>0</v>
      </c>
      <c r="BT113" s="241">
        <f t="shared" si="33"/>
        <v>0</v>
      </c>
      <c r="BU113" s="241">
        <f t="shared" si="33"/>
        <v>0</v>
      </c>
      <c r="BV113" s="241">
        <f t="shared" si="33"/>
        <v>0</v>
      </c>
      <c r="BW113" s="242">
        <f t="shared" ref="BW113:BW114" si="34">SUM(BK113:BV113)</f>
        <v>0</v>
      </c>
    </row>
    <row r="114" spans="1:75" ht="19.5" hidden="1" thickTop="1">
      <c r="BJ114" s="240" t="str">
        <f>'Teacher &amp; Cat. Wise Result'!A35</f>
        <v>No. of students appeared</v>
      </c>
      <c r="BK114" s="209">
        <f>SUM(BK111:BK113)</f>
        <v>3</v>
      </c>
      <c r="BL114" s="209">
        <f t="shared" ref="BL114:BV114" si="35">SUM(BL111:BL113)</f>
        <v>2</v>
      </c>
      <c r="BM114" s="209">
        <f t="shared" si="35"/>
        <v>0</v>
      </c>
      <c r="BN114" s="209">
        <f t="shared" si="35"/>
        <v>0</v>
      </c>
      <c r="BO114" s="209">
        <f t="shared" si="35"/>
        <v>0</v>
      </c>
      <c r="BP114" s="209">
        <f t="shared" si="35"/>
        <v>2</v>
      </c>
      <c r="BQ114" s="209">
        <f t="shared" si="35"/>
        <v>3</v>
      </c>
      <c r="BR114" s="209">
        <f t="shared" si="35"/>
        <v>3</v>
      </c>
      <c r="BS114" s="209">
        <f t="shared" si="35"/>
        <v>0</v>
      </c>
      <c r="BT114" s="209">
        <f t="shared" si="35"/>
        <v>0</v>
      </c>
      <c r="BU114" s="209">
        <f t="shared" si="35"/>
        <v>1</v>
      </c>
      <c r="BV114" s="209">
        <f t="shared" si="35"/>
        <v>1</v>
      </c>
      <c r="BW114" s="242">
        <f t="shared" si="34"/>
        <v>15</v>
      </c>
    </row>
    <row r="115" spans="1:75" ht="18.75" hidden="1">
      <c r="BJ115" s="240" t="str">
        <f>'Teacher &amp; Cat. Wise Result'!A36</f>
        <v>Pass percentage</v>
      </c>
      <c r="BK115" s="209">
        <f>IFERROR(IF(AND(BK111="",BK114=""),"",SUM(BK111/BK114*100)),"")</f>
        <v>100</v>
      </c>
      <c r="BL115" s="209">
        <f t="shared" ref="BL115:BV115" si="36">IFERROR(IF(AND(BL111="",BL114=""),"",SUM(BL111/BL114*100)),"")</f>
        <v>100</v>
      </c>
      <c r="BM115" s="209" t="str">
        <f t="shared" si="36"/>
        <v/>
      </c>
      <c r="BN115" s="209" t="str">
        <f t="shared" si="36"/>
        <v/>
      </c>
      <c r="BO115" s="209" t="str">
        <f t="shared" si="36"/>
        <v/>
      </c>
      <c r="BP115" s="209">
        <f t="shared" si="36"/>
        <v>100</v>
      </c>
      <c r="BQ115" s="209">
        <f t="shared" si="36"/>
        <v>100</v>
      </c>
      <c r="BR115" s="209">
        <f t="shared" si="36"/>
        <v>100</v>
      </c>
      <c r="BS115" s="209" t="str">
        <f t="shared" si="36"/>
        <v/>
      </c>
      <c r="BT115" s="209" t="str">
        <f t="shared" si="36"/>
        <v/>
      </c>
      <c r="BU115" s="209">
        <f t="shared" si="36"/>
        <v>100</v>
      </c>
      <c r="BV115" s="209">
        <f t="shared" si="36"/>
        <v>100</v>
      </c>
      <c r="BW115" s="209">
        <f>IFERROR(IF(AND(BW111="",BW114=""),"",SUM(BW111/BW114*100)),"")</f>
        <v>100</v>
      </c>
    </row>
    <row r="116" spans="1:75" ht="19.5" hidden="1" thickBot="1">
      <c r="BJ116" s="240" t="str">
        <f>'Teacher &amp; Cat. Wise Result'!A37</f>
        <v>No. of NSO</v>
      </c>
      <c r="BK116" s="261">
        <f>COUNTIF(BK4:BK103,"NSO")</f>
        <v>0</v>
      </c>
      <c r="BL116" s="261">
        <f t="shared" ref="BL116:BV116" si="37">COUNTIF(BL4:BL103,"NSO")</f>
        <v>0</v>
      </c>
      <c r="BM116" s="261">
        <f t="shared" si="37"/>
        <v>0</v>
      </c>
      <c r="BN116" s="261">
        <f t="shared" si="37"/>
        <v>0</v>
      </c>
      <c r="BO116" s="261">
        <f t="shared" si="37"/>
        <v>0</v>
      </c>
      <c r="BP116" s="261">
        <f t="shared" si="37"/>
        <v>0</v>
      </c>
      <c r="BQ116" s="261">
        <f t="shared" si="37"/>
        <v>0</v>
      </c>
      <c r="BR116" s="261">
        <f t="shared" si="37"/>
        <v>0</v>
      </c>
      <c r="BS116" s="261">
        <f t="shared" si="37"/>
        <v>0</v>
      </c>
      <c r="BT116" s="261">
        <f t="shared" si="37"/>
        <v>0</v>
      </c>
      <c r="BU116" s="261">
        <f t="shared" si="37"/>
        <v>0</v>
      </c>
      <c r="BV116" s="261">
        <f t="shared" si="37"/>
        <v>0</v>
      </c>
      <c r="BW116" s="262">
        <f>SUM(BK116:BV116)</f>
        <v>0</v>
      </c>
    </row>
    <row r="117" spans="1:75" ht="19.5" hidden="1" thickTop="1">
      <c r="BJ117" s="240"/>
    </row>
    <row r="118" spans="1:75" ht="18.75" hidden="1">
      <c r="BJ118" s="263"/>
      <c r="BK118" s="241"/>
      <c r="BL118" s="241"/>
      <c r="BM118" s="241"/>
      <c r="BN118" s="241"/>
      <c r="BO118" s="241"/>
      <c r="BP118" s="241"/>
      <c r="BQ118" s="241"/>
      <c r="BR118" s="241"/>
      <c r="BS118" s="241"/>
      <c r="BT118" s="241"/>
      <c r="BU118" s="241"/>
      <c r="BV118" s="241"/>
      <c r="BW118" s="242"/>
    </row>
    <row r="119" spans="1:75" ht="18.75" hidden="1">
      <c r="BJ119" s="263"/>
      <c r="BK119" s="264"/>
      <c r="BL119" s="264"/>
      <c r="BM119" s="264"/>
      <c r="BN119" s="264"/>
      <c r="BO119" s="264"/>
      <c r="BP119" s="264"/>
      <c r="BQ119" s="264"/>
      <c r="BR119" s="264"/>
      <c r="BS119" s="264"/>
      <c r="BT119" s="264"/>
      <c r="BU119" s="264"/>
      <c r="BV119" s="264"/>
      <c r="BW119" s="265"/>
    </row>
    <row r="120" spans="1:75" hidden="1"/>
    <row r="121" spans="1:75" hidden="1">
      <c r="BJ121" s="266" t="s">
        <v>109</v>
      </c>
    </row>
    <row r="122" spans="1:75" hidden="1">
      <c r="BJ122" s="266" t="s">
        <v>89</v>
      </c>
    </row>
    <row r="123" spans="1:75" hidden="1">
      <c r="BJ123" s="266" t="s">
        <v>90</v>
      </c>
    </row>
  </sheetData>
  <sheetProtection password="D1A2" sheet="1" objects="1" scenarios="1" formatCells="0" formatColumns="0" formatRows="0"/>
  <mergeCells count="40">
    <mergeCell ref="A1:J1"/>
    <mergeCell ref="K1:P1"/>
    <mergeCell ref="BJ1:BW2"/>
    <mergeCell ref="B2:C2"/>
    <mergeCell ref="D2:D3"/>
    <mergeCell ref="E2:E3"/>
    <mergeCell ref="F2:F3"/>
    <mergeCell ref="G2:G3"/>
    <mergeCell ref="H2:I2"/>
    <mergeCell ref="K2:K3"/>
    <mergeCell ref="P2:P3"/>
    <mergeCell ref="L2:L3"/>
    <mergeCell ref="M2:M3"/>
    <mergeCell ref="N2:N3"/>
    <mergeCell ref="O2:O3"/>
    <mergeCell ref="A104:P104"/>
    <mergeCell ref="BJ104:BW104"/>
    <mergeCell ref="D105:E105"/>
    <mergeCell ref="H105:I105"/>
    <mergeCell ref="J105:L106"/>
    <mergeCell ref="BK105:BW105"/>
    <mergeCell ref="D106:E106"/>
    <mergeCell ref="H106:I106"/>
    <mergeCell ref="M105:P110"/>
    <mergeCell ref="D107:E107"/>
    <mergeCell ref="H107:I107"/>
    <mergeCell ref="J107:L108"/>
    <mergeCell ref="D108:E108"/>
    <mergeCell ref="H108:I108"/>
    <mergeCell ref="D109:E109"/>
    <mergeCell ref="H109:I109"/>
    <mergeCell ref="M111:P112"/>
    <mergeCell ref="D112:E112"/>
    <mergeCell ref="H112:I112"/>
    <mergeCell ref="J109:L110"/>
    <mergeCell ref="D110:E110"/>
    <mergeCell ref="H110:I110"/>
    <mergeCell ref="D111:E111"/>
    <mergeCell ref="H111:I111"/>
    <mergeCell ref="J111:L112"/>
  </mergeCells>
  <conditionalFormatting sqref="BK105:BW106 BW116 BW118 H106:J106 H105:I105 F105 M111 K1 I3:I4 D2 C3:C4 B2:B103 H2 J2 BW107:BW114 J108:J111 H107:I112 A2:A104 BK1:BW103 BJ1:BJ119 A4:I103 N4:P103">
    <cfRule type="cellIs" dxfId="47" priority="36" stopIfTrue="1" operator="equal">
      <formula>0</formula>
    </cfRule>
  </conditionalFormatting>
  <conditionalFormatting sqref="J116:J119 J113 H105:I105 F105 M111 J2 J106:J111">
    <cfRule type="containsText" dxfId="46" priority="35" stopIfTrue="1" operator="containsText" text="iwjd">
      <formula>NOT(ISERROR(SEARCH("iwjd",F2)))</formula>
    </cfRule>
  </conditionalFormatting>
  <conditionalFormatting sqref="J4:K103">
    <cfRule type="containsText" dxfId="45" priority="34" stopIfTrue="1" operator="containsText" text="iwjd">
      <formula>NOT(ISERROR(SEARCH("iwjd",J4)))</formula>
    </cfRule>
  </conditionalFormatting>
  <conditionalFormatting sqref="H103:I103 H2:H103 I3:I103">
    <cfRule type="containsText" dxfId="44" priority="32" stopIfTrue="1" operator="containsText" text="ST">
      <formula>NOT(ISERROR(SEARCH("ST",H2)))</formula>
    </cfRule>
    <cfRule type="containsText" dxfId="43" priority="33" stopIfTrue="1" operator="containsText" text="SC">
      <formula>NOT(ISERROR(SEARCH("SC",H2)))</formula>
    </cfRule>
  </conditionalFormatting>
  <conditionalFormatting sqref="H4:I103">
    <cfRule type="containsText" dxfId="42" priority="29" stopIfTrue="1" operator="containsText" text="OBC">
      <formula>NOT(ISERROR(SEARCH("OBC",H4)))</formula>
    </cfRule>
    <cfRule type="containsText" dxfId="41" priority="30" stopIfTrue="1" operator="containsText" text="GEN">
      <formula>NOT(ISERROR(SEARCH("GEN",H4)))</formula>
    </cfRule>
    <cfRule type="containsText" dxfId="40" priority="31" stopIfTrue="1" operator="containsText" text="SBC">
      <formula>NOT(ISERROR(SEARCH("SBC",H4)))</formula>
    </cfRule>
  </conditionalFormatting>
  <conditionalFormatting sqref="BK4:BW103 N4:P103">
    <cfRule type="containsText" dxfId="39" priority="27" stopIfTrue="1" operator="containsText" text="mRrh.kZ">
      <formula>NOT(ISERROR(SEARCH("mRrh.kZ",N4)))</formula>
    </cfRule>
    <cfRule type="containsText" dxfId="38" priority="28" stopIfTrue="1" operator="containsText" text="vuqRrh.kZ">
      <formula>NOT(ISERROR(SEARCH("vuqRrh.kZ",N4)))</formula>
    </cfRule>
  </conditionalFormatting>
  <conditionalFormatting sqref="BK118:BW119 BK107:BW113 BW113:BW114 BK116:BW116">
    <cfRule type="cellIs" dxfId="37" priority="26" operator="equal">
      <formula>0</formula>
    </cfRule>
  </conditionalFormatting>
  <conditionalFormatting sqref="BK4:BW103">
    <cfRule type="containsText" dxfId="36" priority="22" operator="containsText" text="iwjd">
      <formula>NOT(ISERROR(SEARCH("iwjd",BK4)))</formula>
    </cfRule>
    <cfRule type="containsText" dxfId="35" priority="23" operator="containsText" text="uke i`Fkd">
      <formula>NOT(ISERROR(SEARCH("uke i`Fkd",BK4)))</formula>
    </cfRule>
    <cfRule type="containsText" dxfId="34" priority="24" operator="containsText" text="iqu% ijh{k">
      <formula>NOT(ISERROR(SEARCH("iqu% ijh{k",BK4)))</formula>
    </cfRule>
    <cfRule type="containsText" dxfId="33" priority="25" operator="containsText" text="vuqRrh.kZ">
      <formula>NOT(ISERROR(SEARCH("vuqRrh.kZ",BK4)))</formula>
    </cfRule>
  </conditionalFormatting>
  <conditionalFormatting sqref="J106 M111 J108:J111">
    <cfRule type="cellIs" dxfId="32" priority="21" stopIfTrue="1" operator="equal">
      <formula>0</formula>
    </cfRule>
  </conditionalFormatting>
  <conditionalFormatting sqref="M111 J106:J111">
    <cfRule type="containsText" dxfId="31" priority="20" stopIfTrue="1" operator="containsText" text="iwjd">
      <formula>NOT(ISERROR(SEARCH("iwjd",J106)))</formula>
    </cfRule>
  </conditionalFormatting>
  <conditionalFormatting sqref="J106 J108:J111">
    <cfRule type="cellIs" dxfId="30" priority="19" stopIfTrue="1" operator="equal">
      <formula>0</formula>
    </cfRule>
  </conditionalFormatting>
  <conditionalFormatting sqref="J106:J111">
    <cfRule type="containsText" dxfId="29" priority="18" stopIfTrue="1" operator="containsText" text="iwjd">
      <formula>NOT(ISERROR(SEARCH("iwjd",J106)))</formula>
    </cfRule>
  </conditionalFormatting>
  <conditionalFormatting sqref="M111">
    <cfRule type="cellIs" dxfId="28" priority="17" stopIfTrue="1" operator="equal">
      <formula>0</formula>
    </cfRule>
  </conditionalFormatting>
  <conditionalFormatting sqref="M111">
    <cfRule type="containsText" dxfId="27" priority="16" stopIfTrue="1" operator="containsText" text="iwjd">
      <formula>NOT(ISERROR(SEARCH("iwjd",M111)))</formula>
    </cfRule>
  </conditionalFormatting>
  <conditionalFormatting sqref="K1">
    <cfRule type="cellIs" dxfId="26" priority="15" stopIfTrue="1" operator="equal">
      <formula>0</formula>
    </cfRule>
  </conditionalFormatting>
  <conditionalFormatting sqref="K1">
    <cfRule type="cellIs" dxfId="25" priority="14" stopIfTrue="1" operator="equal">
      <formula>0</formula>
    </cfRule>
  </conditionalFormatting>
  <conditionalFormatting sqref="I3 D2 C3 H2 J2 A2:B3">
    <cfRule type="cellIs" dxfId="24" priority="13" stopIfTrue="1" operator="equal">
      <formula>0</formula>
    </cfRule>
  </conditionalFormatting>
  <conditionalFormatting sqref="J2">
    <cfRule type="containsText" dxfId="23" priority="12" stopIfTrue="1" operator="containsText" text="iwjd">
      <formula>NOT(ISERROR(SEARCH("iwjd",J2)))</formula>
    </cfRule>
  </conditionalFormatting>
  <conditionalFormatting sqref="H2:H3 I3">
    <cfRule type="containsText" dxfId="22" priority="10" stopIfTrue="1" operator="containsText" text="ST">
      <formula>NOT(ISERROR(SEARCH("ST",H2)))</formula>
    </cfRule>
    <cfRule type="containsText" dxfId="21" priority="11" stopIfTrue="1" operator="containsText" text="SC">
      <formula>NOT(ISERROR(SEARCH("SC",H2)))</formula>
    </cfRule>
  </conditionalFormatting>
  <conditionalFormatting sqref="A2:A3">
    <cfRule type="cellIs" dxfId="20" priority="9" stopIfTrue="1" operator="equal">
      <formula>0</formula>
    </cfRule>
  </conditionalFormatting>
  <conditionalFormatting sqref="B3:C3">
    <cfRule type="cellIs" dxfId="19" priority="8" stopIfTrue="1" operator="equal">
      <formula>0</formula>
    </cfRule>
  </conditionalFormatting>
  <conditionalFormatting sqref="I3 D2 H2 J2">
    <cfRule type="cellIs" dxfId="18" priority="7" stopIfTrue="1" operator="equal">
      <formula>0</formula>
    </cfRule>
  </conditionalFormatting>
  <conditionalFormatting sqref="J2">
    <cfRule type="containsText" dxfId="17" priority="6" stopIfTrue="1" operator="containsText" text="iwjd">
      <formula>NOT(ISERROR(SEARCH("iwjd",J2)))</formula>
    </cfRule>
  </conditionalFormatting>
  <conditionalFormatting sqref="H2:H3 I3">
    <cfRule type="containsText" dxfId="16" priority="4" stopIfTrue="1" operator="containsText" text="ST">
      <formula>NOT(ISERROR(SEARCH("ST",H2)))</formula>
    </cfRule>
    <cfRule type="containsText" dxfId="15" priority="5" stopIfTrue="1" operator="containsText" text="SC">
      <formula>NOT(ISERROR(SEARCH("SC",H2)))</formula>
    </cfRule>
  </conditionalFormatting>
  <conditionalFormatting sqref="B4:B103">
    <cfRule type="cellIs" dxfId="14" priority="3" operator="equal">
      <formula>"NSO"</formula>
    </cfRule>
  </conditionalFormatting>
  <conditionalFormatting sqref="I4:I103">
    <cfRule type="cellIs" dxfId="13" priority="2" stopIfTrue="1" operator="equal">
      <formula>"m"</formula>
    </cfRule>
    <cfRule type="cellIs" dxfId="12" priority="1" stopIfTrue="1" operator="equal">
      <formula>"F"</formula>
    </cfRule>
  </conditionalFormatting>
  <pageMargins left="0.7" right="0.45" top="0.5" bottom="0.5" header="0.3" footer="0.3"/>
  <pageSetup paperSize="9" scale="92" fitToHeight="3" orientation="landscape" horizontalDpi="300" verticalDpi="300" r:id="rId1"/>
</worksheet>
</file>

<file path=xl/worksheets/sheet9.xml><?xml version="1.0" encoding="utf-8"?>
<worksheet xmlns="http://schemas.openxmlformats.org/spreadsheetml/2006/main" xmlns:r="http://schemas.openxmlformats.org/officeDocument/2006/relationships">
  <dimension ref="A1:AP23"/>
  <sheetViews>
    <sheetView showGridLines="0" view="pageBreakPreview" zoomScaleSheetLayoutView="100" workbookViewId="0">
      <selection activeCell="S27" sqref="S27"/>
    </sheetView>
  </sheetViews>
  <sheetFormatPr defaultRowHeight="15"/>
  <cols>
    <col min="1" max="2" width="7.7109375" style="77" customWidth="1"/>
    <col min="3" max="10" width="7.28515625" style="77" customWidth="1"/>
    <col min="11" max="11" width="8.28515625" style="77" customWidth="1"/>
    <col min="12" max="12" width="9" style="77" customWidth="1"/>
    <col min="13" max="13" width="6.42578125" style="77" customWidth="1"/>
    <col min="14" max="14" width="6" style="77" customWidth="1"/>
    <col min="15" max="15" width="7.42578125" style="2" customWidth="1"/>
    <col min="16" max="16" width="6.7109375" style="77" customWidth="1"/>
    <col min="17" max="17" width="6.85546875" style="77" customWidth="1"/>
    <col min="18" max="18" width="10.140625" style="77" customWidth="1"/>
    <col min="19" max="26" width="6.7109375" style="2" customWidth="1"/>
    <col min="27" max="31" width="9.140625" style="2"/>
    <col min="32" max="32" width="9.140625" style="2" customWidth="1"/>
    <col min="33" max="42" width="9.140625" style="2" hidden="1" customWidth="1"/>
    <col min="43" max="43" width="9.140625" style="2" customWidth="1"/>
    <col min="44" max="16384" width="9.140625" style="2"/>
  </cols>
  <sheetData>
    <row r="1" spans="1:42" ht="22.5" customHeight="1" thickBot="1">
      <c r="A1" s="115"/>
      <c r="B1" s="116"/>
      <c r="C1" s="957" t="s">
        <v>311</v>
      </c>
      <c r="D1" s="957"/>
      <c r="E1" s="957"/>
      <c r="F1" s="957"/>
      <c r="G1" s="957"/>
      <c r="H1" s="957"/>
      <c r="I1" s="957"/>
      <c r="J1" s="957"/>
      <c r="K1" s="957"/>
      <c r="L1" s="957"/>
      <c r="M1" s="957"/>
      <c r="N1" s="957"/>
      <c r="O1" s="957"/>
      <c r="P1" s="957"/>
      <c r="Q1" s="116"/>
      <c r="R1" s="117"/>
    </row>
    <row r="2" spans="1:42" ht="24.75" customHeight="1">
      <c r="A2" s="928" t="str">
        <f>IF(AND(O4=""),"",CONCATENATE("School Name :-","  ",'Master sheet'!C8))</f>
        <v>School Name :-  Governt Senior Secondary School INDERWARA</v>
      </c>
      <c r="B2" s="929"/>
      <c r="C2" s="929"/>
      <c r="D2" s="929"/>
      <c r="E2" s="929"/>
      <c r="F2" s="929"/>
      <c r="G2" s="929"/>
      <c r="H2" s="929"/>
      <c r="I2" s="929"/>
      <c r="J2" s="929"/>
      <c r="K2" s="929"/>
      <c r="L2" s="929"/>
      <c r="M2" s="929"/>
      <c r="N2" s="929"/>
      <c r="O2" s="929"/>
      <c r="P2" s="929"/>
      <c r="Q2" s="929"/>
      <c r="R2" s="930"/>
      <c r="Y2" s="909" t="s">
        <v>498</v>
      </c>
      <c r="Z2" s="910"/>
      <c r="AA2" s="911"/>
    </row>
    <row r="3" spans="1:42" ht="18.75" customHeight="1">
      <c r="A3" s="918" t="s">
        <v>497</v>
      </c>
      <c r="B3" s="919"/>
      <c r="C3" s="920" t="str">
        <f>IF(AND(O4=""),"",'Marks Entry'!F2)</f>
        <v>2019-20</v>
      </c>
      <c r="D3" s="920"/>
      <c r="E3" s="920"/>
      <c r="F3" s="921" t="s">
        <v>3</v>
      </c>
      <c r="G3" s="919"/>
      <c r="H3" s="932" t="str">
        <f>IF(AND(O4=""),"",'Marks Entry'!G2)</f>
        <v>11'A'</v>
      </c>
      <c r="I3" s="932"/>
      <c r="J3" s="932" t="s">
        <v>312</v>
      </c>
      <c r="K3" s="932"/>
      <c r="L3" s="950" t="str">
        <f>IF(AND(O4=""),"",'Master sheet'!C6)</f>
        <v xml:space="preserve">Arts </v>
      </c>
      <c r="M3" s="951"/>
      <c r="N3" s="952"/>
      <c r="O3" s="949" t="s">
        <v>4</v>
      </c>
      <c r="P3" s="949"/>
      <c r="Q3" s="949"/>
      <c r="R3" s="267" t="str">
        <f>IF(AND(O4=""),"",'Master sheet'!C7)</f>
        <v>A</v>
      </c>
      <c r="Y3" s="912"/>
      <c r="Z3" s="913"/>
      <c r="AA3" s="914"/>
    </row>
    <row r="4" spans="1:42" ht="18.75" customHeight="1">
      <c r="A4" s="922" t="s">
        <v>313</v>
      </c>
      <c r="B4" s="923"/>
      <c r="C4" s="923"/>
      <c r="D4" s="924" t="str">
        <f>IFERROR(VLOOKUP($O$4,'Statement of Marks'!$B$6:'Statement of Marks'!$HA$106,4,0),"")</f>
        <v>LOHAR KAJAL</v>
      </c>
      <c r="E4" s="924"/>
      <c r="F4" s="924"/>
      <c r="G4" s="924"/>
      <c r="H4" s="931"/>
      <c r="I4" s="931"/>
      <c r="J4" s="931"/>
      <c r="K4" s="931"/>
      <c r="L4" s="931"/>
      <c r="M4" s="968" t="s">
        <v>214</v>
      </c>
      <c r="N4" s="968"/>
      <c r="O4" s="969">
        <v>1107</v>
      </c>
      <c r="P4" s="969"/>
      <c r="Q4" s="969"/>
      <c r="R4" s="970"/>
      <c r="Y4" s="912"/>
      <c r="Z4" s="913"/>
      <c r="AA4" s="914"/>
    </row>
    <row r="5" spans="1:42" ht="22.5" customHeight="1">
      <c r="A5" s="922" t="s">
        <v>314</v>
      </c>
      <c r="B5" s="923"/>
      <c r="C5" s="923"/>
      <c r="D5" s="924" t="str">
        <f>IFERROR(VLOOKUP($O$4,'Statement of Marks'!$B$6:'Statement of Marks'!$HA$106,5,0),"")</f>
        <v>MITHA LAL</v>
      </c>
      <c r="E5" s="924"/>
      <c r="F5" s="924"/>
      <c r="G5" s="924"/>
      <c r="H5" s="924"/>
      <c r="I5" s="924"/>
      <c r="J5" s="924"/>
      <c r="K5" s="924"/>
      <c r="L5" s="924"/>
      <c r="M5" s="925" t="s">
        <v>309</v>
      </c>
      <c r="N5" s="925"/>
      <c r="O5" s="926">
        <f>IFERROR(VLOOKUP($O$4,'Statement of Marks'!$B$6:'Statement of Marks'!$HA$106,2,0),"")</f>
        <v>439</v>
      </c>
      <c r="P5" s="926"/>
      <c r="Q5" s="926"/>
      <c r="R5" s="927"/>
      <c r="Y5" s="912"/>
      <c r="Z5" s="913"/>
      <c r="AA5" s="914"/>
    </row>
    <row r="6" spans="1:42" ht="24" customHeight="1">
      <c r="A6" s="922" t="s">
        <v>315</v>
      </c>
      <c r="B6" s="923"/>
      <c r="C6" s="923"/>
      <c r="D6" s="924" t="str">
        <f>IFERROR(VLOOKUP($O$4,'Statement of Marks'!$B$6:'Statement of Marks'!$HA$106,6,0),"")</f>
        <v>SAVITA</v>
      </c>
      <c r="E6" s="924"/>
      <c r="F6" s="924"/>
      <c r="G6" s="924"/>
      <c r="H6" s="924"/>
      <c r="I6" s="924"/>
      <c r="J6" s="948"/>
      <c r="K6" s="924"/>
      <c r="L6" s="924"/>
      <c r="M6" s="925" t="s">
        <v>316</v>
      </c>
      <c r="N6" s="925"/>
      <c r="O6" s="933" t="str">
        <f>IFERROR(VLOOKUP($O$4,'Statement of Marks'!$B$6:'Statement of Marks'!$HA$106,3,0),"")</f>
        <v>27-10-2003</v>
      </c>
      <c r="P6" s="933"/>
      <c r="Q6" s="933"/>
      <c r="R6" s="934"/>
      <c r="Y6" s="912"/>
      <c r="Z6" s="913"/>
      <c r="AA6" s="914"/>
    </row>
    <row r="7" spans="1:42" ht="69" customHeight="1">
      <c r="A7" s="118" t="s">
        <v>280</v>
      </c>
      <c r="B7" s="119" t="s">
        <v>318</v>
      </c>
      <c r="C7" s="883" t="s">
        <v>319</v>
      </c>
      <c r="D7" s="883" t="s">
        <v>320</v>
      </c>
      <c r="E7" s="883" t="s">
        <v>321</v>
      </c>
      <c r="F7" s="885" t="s">
        <v>322</v>
      </c>
      <c r="G7" s="887" t="s">
        <v>227</v>
      </c>
      <c r="H7" s="120" t="s">
        <v>323</v>
      </c>
      <c r="I7" s="121" t="s">
        <v>324</v>
      </c>
      <c r="J7" s="877" t="s">
        <v>325</v>
      </c>
      <c r="K7" s="889" t="s">
        <v>229</v>
      </c>
      <c r="L7" s="891" t="s">
        <v>224</v>
      </c>
      <c r="M7" s="893" t="s">
        <v>230</v>
      </c>
      <c r="N7" s="894"/>
      <c r="O7" s="866" t="s">
        <v>326</v>
      </c>
      <c r="P7" s="866" t="s">
        <v>327</v>
      </c>
      <c r="Q7" s="1083" t="s">
        <v>241</v>
      </c>
      <c r="R7" s="1084"/>
      <c r="W7" s="54"/>
      <c r="Y7" s="912"/>
      <c r="Z7" s="913"/>
      <c r="AA7" s="914"/>
    </row>
    <row r="8" spans="1:42" ht="18" customHeight="1">
      <c r="A8" s="905" t="s">
        <v>113</v>
      </c>
      <c r="B8" s="906"/>
      <c r="C8" s="884"/>
      <c r="D8" s="884"/>
      <c r="E8" s="884"/>
      <c r="F8" s="886"/>
      <c r="G8" s="888"/>
      <c r="H8" s="55">
        <v>50</v>
      </c>
      <c r="I8" s="56">
        <v>20</v>
      </c>
      <c r="J8" s="877"/>
      <c r="K8" s="890"/>
      <c r="L8" s="892"/>
      <c r="M8" s="895"/>
      <c r="N8" s="896"/>
      <c r="O8" s="866"/>
      <c r="P8" s="866"/>
      <c r="Q8" s="1085"/>
      <c r="R8" s="1086"/>
      <c r="W8" s="54"/>
      <c r="Y8" s="912"/>
      <c r="Z8" s="913"/>
      <c r="AA8" s="914"/>
      <c r="AH8" s="464"/>
      <c r="AI8" s="464"/>
      <c r="AJ8" s="464"/>
      <c r="AK8" s="464"/>
      <c r="AL8" s="464"/>
      <c r="AM8" s="464"/>
      <c r="AN8" s="464"/>
      <c r="AO8" s="464"/>
      <c r="AP8" s="464"/>
    </row>
    <row r="9" spans="1:42" ht="17.25" customHeight="1" thickBot="1">
      <c r="A9" s="907"/>
      <c r="B9" s="908"/>
      <c r="C9" s="57">
        <v>10</v>
      </c>
      <c r="D9" s="57">
        <v>10</v>
      </c>
      <c r="E9" s="57">
        <v>10</v>
      </c>
      <c r="F9" s="58">
        <v>30</v>
      </c>
      <c r="G9" s="59">
        <v>20</v>
      </c>
      <c r="H9" s="60">
        <v>70</v>
      </c>
      <c r="I9" s="61">
        <v>0</v>
      </c>
      <c r="J9" s="60">
        <v>70</v>
      </c>
      <c r="K9" s="62">
        <v>50</v>
      </c>
      <c r="L9" s="63">
        <v>30</v>
      </c>
      <c r="M9" s="971">
        <v>100</v>
      </c>
      <c r="N9" s="972"/>
      <c r="O9" s="866"/>
      <c r="P9" s="866"/>
      <c r="Q9" s="1087"/>
      <c r="R9" s="1088"/>
      <c r="W9" s="54"/>
      <c r="Y9" s="915"/>
      <c r="Z9" s="916"/>
      <c r="AA9" s="917"/>
      <c r="AH9" s="464"/>
      <c r="AI9" s="464"/>
      <c r="AJ9" s="464"/>
      <c r="AK9" s="464"/>
      <c r="AL9" s="464"/>
      <c r="AM9" s="464"/>
      <c r="AN9" s="464"/>
      <c r="AO9" s="464"/>
      <c r="AP9" s="464"/>
    </row>
    <row r="10" spans="1:42" ht="18" customHeight="1">
      <c r="A10" s="1097" t="str">
        <f>'Teacher &amp; Cat. Wise Result'!B5</f>
        <v>Com. Hindi</v>
      </c>
      <c r="B10" s="1098"/>
      <c r="C10" s="64">
        <f>IFERROR(VLOOKUP($O$4,'Statement of Marks'!$B$6:'Statement of Marks'!$HA$106,9,0),"")</f>
        <v>3</v>
      </c>
      <c r="D10" s="64" t="str">
        <f>IFERROR(VLOOKUP($O$4,'Statement of Marks'!$B$6:'Statement of Marks'!$HA$106,10,0),"")</f>
        <v>AB</v>
      </c>
      <c r="E10" s="64" t="str">
        <f>IFERROR(VLOOKUP($O$4,'Statement of Marks'!$B$6:'Statement of Marks'!$HA$106,11,0),"")</f>
        <v>ML</v>
      </c>
      <c r="F10" s="65">
        <f>IFERROR(VLOOKUP($O$4,'Statement of Marks'!$B$6:'Statement of Marks'!$HA$106,12,0),"")</f>
        <v>3</v>
      </c>
      <c r="G10" s="66">
        <f>IFERROR(VLOOKUP($O$4,'Statement of Marks'!$B$6:'Statement of Marks'!$HA$106,13,0),"")</f>
        <v>2</v>
      </c>
      <c r="H10" s="67">
        <f>IFERROR(VLOOKUP($O$4,'Statement of Marks'!$B$6:'Statement of Marks'!$HA$106,14,0),"")</f>
        <v>5</v>
      </c>
      <c r="I10" s="64"/>
      <c r="J10" s="64">
        <f>IF(AND(H10="",I10=""),"",IF(AND(H10="AB",CB103="AB"),"AB",IF(AND(H10="ML",I10="ML"),"RE",SUM(H10,I10))))</f>
        <v>5</v>
      </c>
      <c r="K10" s="66">
        <f>IFERROR(VLOOKUP($O$4,'Statement of Marks'!$B$6:'Statement of Marks'!$HA$106,15,0),"")</f>
        <v>4</v>
      </c>
      <c r="L10" s="68">
        <f>IFERROR(VLOOKUP($O$4,'Statement of Marks'!$B$6:'Statement of Marks'!$HA$106,16,0),"")</f>
        <v>3</v>
      </c>
      <c r="M10" s="902">
        <f>IFERROR(VLOOKUP($O$4,'Statement of Marks'!$B$6:'Statement of Marks'!$HA$106,17,0),"")</f>
        <v>9</v>
      </c>
      <c r="N10" s="902"/>
      <c r="O10" s="1095" t="str">
        <f>IFERROR(VLOOKUP($O$4,'Statement of Marks'!$B$6:'Statement of Marks'!$HA$106,22,0),"")</f>
        <v>F</v>
      </c>
      <c r="P10" s="69" t="str">
        <f>IF(M10="","",IF(O10="","",IF(M10&gt;=60%*$M$9,"I",IF(M10&gt;=48%*$M$9,"II",IF(M10&gt;=36%*$M$9,"III","G.P.")))))</f>
        <v>G.P.</v>
      </c>
      <c r="Q10" s="1089" t="str">
        <f>IF(AND(M10=""),"",IF(AND(M10&gt;=75%*$M$9),A10,""))</f>
        <v/>
      </c>
      <c r="R10" s="1090"/>
      <c r="AH10" s="464">
        <f>IFERROR(VLOOKUP($O$4,'Statement of Marks'!$B$6:'Statement of Marks'!$HA$106,39,0),"")</f>
        <v>1</v>
      </c>
      <c r="AI10" s="464"/>
      <c r="AJ10" s="464">
        <f>IFERROR(VLOOKUP($O$4,'Statement of Marks'!$B$6:'Statement of Marks'!$HA$106,57,0),"")</f>
        <v>1</v>
      </c>
      <c r="AK10" s="464"/>
      <c r="AL10" s="464">
        <f>IFERROR(VLOOKUP($O$4,'Statement of Marks'!$B$6:'Statement of Marks'!$HA$106,75,0),"")</f>
        <v>2</v>
      </c>
      <c r="AM10" s="464"/>
      <c r="AN10" s="464" t="str">
        <f>IFERROR(VLOOKUP($O$4,'Statement of Marks'!$B$6:'Statement of Marks'!$HA$106,93,0),"")</f>
        <v/>
      </c>
      <c r="AO10" s="464"/>
      <c r="AP10" s="464"/>
    </row>
    <row r="11" spans="1:42" ht="18" customHeight="1">
      <c r="A11" s="1097" t="str">
        <f>'Teacher &amp; Cat. Wise Result'!B6</f>
        <v>Com. English</v>
      </c>
      <c r="B11" s="1098"/>
      <c r="C11" s="64">
        <f>IFERROR(VLOOKUP($O$4,'Statement of Marks'!$B$6:'Statement of Marks'!$HA$106,24,0),"")</f>
        <v>7</v>
      </c>
      <c r="D11" s="64">
        <f>IFERROR(VLOOKUP($O$4,'Statement of Marks'!$B$6:'Statement of Marks'!$HA$106,25,0),"")</f>
        <v>9</v>
      </c>
      <c r="E11" s="64">
        <f>IFERROR(VLOOKUP($O$4,'Statement of Marks'!$B$6:'Statement of Marks'!$HA$106,26,0),"")</f>
        <v>9</v>
      </c>
      <c r="F11" s="65">
        <f>IFERROR(VLOOKUP($O$4,'Statement of Marks'!$B$6:'Statement of Marks'!$HA$106,27,0),"")</f>
        <v>25</v>
      </c>
      <c r="G11" s="66">
        <f>IFERROR(VLOOKUP($O$4,'Statement of Marks'!$B$6:'Statement of Marks'!$HA$106,28,0),"")</f>
        <v>17</v>
      </c>
      <c r="H11" s="64">
        <f>IFERROR(VLOOKUP($O$4,'Statement of Marks'!$B$6:'Statement of Marks'!$HA$106,29,0),"")</f>
        <v>57</v>
      </c>
      <c r="I11" s="64"/>
      <c r="J11" s="64">
        <f>IF(AND(H11="",I11=""),"",IF(AND(H11="AB",CB104="AB"),"AB",IF(AND(H11="ML",I11="ML"),"RE",SUM(H11,I11))))</f>
        <v>57</v>
      </c>
      <c r="K11" s="66">
        <f>IFERROR(VLOOKUP($O$4,'Statement of Marks'!$B$6:'Statement of Marks'!$HA$106,30,0),"")</f>
        <v>41</v>
      </c>
      <c r="L11" s="68">
        <f>IFERROR(VLOOKUP($O$4,'Statement of Marks'!$B$6:'Statement of Marks'!$HA$106,31,0),"")</f>
        <v>6</v>
      </c>
      <c r="M11" s="902">
        <f>IFERROR(VLOOKUP($O$4,'Statement of Marks'!$B$6:'Statement of Marks'!$HA$106,32,0),"")</f>
        <v>64</v>
      </c>
      <c r="N11" s="902"/>
      <c r="O11" s="1095" t="str">
        <f>IFERROR(VLOOKUP($O$4,'Statement of Marks'!$B$6:'Statement of Marks'!$HA$106,37,0),"")</f>
        <v>P</v>
      </c>
      <c r="P11" s="69" t="str">
        <f t="shared" ref="P11:P14" si="0">IF(M11="","",IF(O11="","",IF(M11&gt;=60%*$M$9,"I",IF(M11&gt;=48%*$M$9,"II",IF(M11&gt;=36%*$M$9,"III","G.P.")))))</f>
        <v>I</v>
      </c>
      <c r="Q11" s="1089" t="str">
        <f t="shared" ref="Q11:Q14" si="1">IF(AND(M11=""),"",IF(AND(M11&gt;=75%*$M$9),A11,""))</f>
        <v/>
      </c>
      <c r="R11" s="1090"/>
      <c r="AH11" s="464" t="str">
        <f>'Statement of Marks'!AO1</f>
        <v>POLITICAL SCIENCE</v>
      </c>
      <c r="AI11" s="464"/>
      <c r="AJ11" s="464" t="str">
        <f>'Statement of Marks'!BG1</f>
        <v>HISTORY</v>
      </c>
      <c r="AK11" s="464"/>
      <c r="AL11" s="464" t="str">
        <f>'Statement of Marks'!BY1</f>
        <v>GEOGRAPHY</v>
      </c>
      <c r="AM11" s="464"/>
      <c r="AN11" s="464" t="str">
        <f>'Statement of Marks'!CQ1</f>
        <v>MATHEMATICS</v>
      </c>
      <c r="AO11" s="464"/>
      <c r="AP11" s="464"/>
    </row>
    <row r="12" spans="1:42" ht="18" customHeight="1">
      <c r="A12" s="900" t="str">
        <f>IF(AH10=1,AH11,IF(AH10=2,AH12,IF(AH10=3,AH13,"")))</f>
        <v>POLITICAL SCIENCE</v>
      </c>
      <c r="B12" s="901"/>
      <c r="C12" s="64">
        <f>IFERROR(VLOOKUP($O$4,'Statement of Marks'!$B$6:'Statement of Marks'!$HA$106,40,0),"")</f>
        <v>7</v>
      </c>
      <c r="D12" s="64">
        <f>IFERROR(VLOOKUP($O$4,'Statement of Marks'!$B$6:'Statement of Marks'!$HA$106,41,0),"")</f>
        <v>9</v>
      </c>
      <c r="E12" s="64">
        <f>IFERROR(VLOOKUP($O$4,'Statement of Marks'!$B$6:'Statement of Marks'!$HA$106,42,0),"")</f>
        <v>9</v>
      </c>
      <c r="F12" s="65">
        <f>IFERROR(VLOOKUP($O$4,'Statement of Marks'!$B$6:'Statement of Marks'!$HA$106,43,0),"")</f>
        <v>25</v>
      </c>
      <c r="G12" s="66">
        <f>IFERROR(VLOOKUP($O$4,'Statement of Marks'!$B$6:'Statement of Marks'!$HA$106,44,0),"")</f>
        <v>17</v>
      </c>
      <c r="H12" s="64">
        <f>IFERROR(VLOOKUP($O$4,'Statement of Marks'!$B$6:'Statement of Marks'!$HA$106,45,0),"")</f>
        <v>57</v>
      </c>
      <c r="I12" s="64" t="str">
        <f>IFERROR(VLOOKUP($O$4,'Statement of Marks'!$B$6:'Statement of Marks'!$HA$106,46,0),"")</f>
        <v/>
      </c>
      <c r="J12" s="64">
        <f>IF(AND(H12="",I12=""),"",IF(AND(H12="AB",CB105="AB"),"AB",IF(AND(H12="ML",I12="ML"),"RE",SUM(H12,I12))))</f>
        <v>57</v>
      </c>
      <c r="K12" s="66">
        <f>IFERROR(VLOOKUP($O$4,'Statement of Marks'!$B$6:'Statement of Marks'!$HA$106,48,0),"")</f>
        <v>41</v>
      </c>
      <c r="L12" s="68">
        <f>IFERROR(VLOOKUP($O$4,'Statement of Marks'!$B$6:'Statement of Marks'!$HA$106,49,0),"")</f>
        <v>30</v>
      </c>
      <c r="M12" s="902">
        <f>IFERROR(VLOOKUP($O$4,'Statement of Marks'!$B$6:'Statement of Marks'!$HA$106,50,0),"")</f>
        <v>88</v>
      </c>
      <c r="N12" s="902"/>
      <c r="O12" s="1095" t="str">
        <f>IFERROR(VLOOKUP($O$4,'Statement of Marks'!$B$6:'Statement of Marks'!$HA$106,55,0),"")</f>
        <v>P</v>
      </c>
      <c r="P12" s="69" t="str">
        <f t="shared" si="0"/>
        <v>I</v>
      </c>
      <c r="Q12" s="1089" t="str">
        <f t="shared" si="1"/>
        <v>POLITICAL SCIENCE</v>
      </c>
      <c r="R12" s="1090"/>
      <c r="AH12" s="464" t="str">
        <f>'Statement of Marks'!AS1</f>
        <v/>
      </c>
      <c r="AI12" s="464"/>
      <c r="AJ12" s="464" t="str">
        <f>'Statement of Marks'!BK1</f>
        <v/>
      </c>
      <c r="AK12" s="464"/>
      <c r="AL12" s="464" t="str">
        <f>'Statement of Marks'!CC1</f>
        <v>HINDI LITERATURE</v>
      </c>
      <c r="AM12" s="464"/>
      <c r="AN12" s="464" t="str">
        <f>'Statement of Marks'!CU1</f>
        <v>BEAUTY AND HEALTH</v>
      </c>
      <c r="AO12" s="464"/>
      <c r="AP12" s="464"/>
    </row>
    <row r="13" spans="1:42" ht="18" customHeight="1">
      <c r="A13" s="900" t="str">
        <f>IF(AJ10=1,AJ11,IF(AJ10=2,AJ12,IF(AJ10=3,AJ13,"")))</f>
        <v>HISTORY</v>
      </c>
      <c r="B13" s="901"/>
      <c r="C13" s="64">
        <f>IFERROR(VLOOKUP($O$4,'Statement of Marks'!$B$6:'Statement of Marks'!$HA$106,58,0),"")</f>
        <v>7</v>
      </c>
      <c r="D13" s="64">
        <f>IFERROR(VLOOKUP($O$4,'Statement of Marks'!$B$6:'Statement of Marks'!$HA$106,59,0),"")</f>
        <v>9</v>
      </c>
      <c r="E13" s="64">
        <f>IFERROR(VLOOKUP($O$4,'Statement of Marks'!$B$6:'Statement of Marks'!$HA$106,60,0),"")</f>
        <v>9</v>
      </c>
      <c r="F13" s="65">
        <f>IFERROR(VLOOKUP($O$4,'Statement of Marks'!$B$6:'Statement of Marks'!$HA$106,61,0),"")</f>
        <v>25</v>
      </c>
      <c r="G13" s="66">
        <f>IFERROR(VLOOKUP($O$4,'Statement of Marks'!$B$6:'Statement of Marks'!$HA$106,62,0),"")</f>
        <v>17</v>
      </c>
      <c r="H13" s="64">
        <f>IFERROR(VLOOKUP($O$4,'Statement of Marks'!$B$6:'Statement of Marks'!$HA$106,63,0),"")</f>
        <v>57</v>
      </c>
      <c r="I13" s="64" t="str">
        <f>IFERROR(VLOOKUP($O$4,'Statement of Marks'!$B$6:'Statement of Marks'!$HA$106,64,0),"")</f>
        <v/>
      </c>
      <c r="J13" s="64">
        <f>IF(AND(H13="",I13=""),"",IF(AND(H13="AB",CB106="AB"),"AB",IF(AND(H13="ML",I13="ML"),"RE",SUM(H13,I13))))</f>
        <v>57</v>
      </c>
      <c r="K13" s="66">
        <f>IFERROR(VLOOKUP($O$4,'Statement of Marks'!$B$6:'Statement of Marks'!$HA$106,66,0),"")</f>
        <v>41</v>
      </c>
      <c r="L13" s="68">
        <f>IFERROR(VLOOKUP($O$4,'Statement of Marks'!$B$6:'Statement of Marks'!$HA$106,67,0),"")</f>
        <v>30</v>
      </c>
      <c r="M13" s="902">
        <f>IFERROR(VLOOKUP($O$4,'Statement of Marks'!$B$6:'Statement of Marks'!$HA$106,68,0),"")</f>
        <v>88</v>
      </c>
      <c r="N13" s="902"/>
      <c r="O13" s="1095" t="str">
        <f>IFERROR(VLOOKUP($O$4,'Statement of Marks'!$B$6:'Statement of Marks'!$HA$106,73,0),"")</f>
        <v>P</v>
      </c>
      <c r="P13" s="69" t="str">
        <f t="shared" si="0"/>
        <v>I</v>
      </c>
      <c r="Q13" s="1089" t="str">
        <f t="shared" si="1"/>
        <v>HISTORY</v>
      </c>
      <c r="R13" s="1090"/>
      <c r="AH13" s="464" t="str">
        <f>'Statement of Marks'!AW1</f>
        <v>BIOLOGY</v>
      </c>
      <c r="AI13" s="464"/>
      <c r="AJ13" s="464"/>
      <c r="AK13" s="464"/>
      <c r="AL13" s="464" t="str">
        <f>'Statement of Marks'!CG1</f>
        <v/>
      </c>
      <c r="AM13" s="464"/>
      <c r="AN13" s="464" t="str">
        <f>'Statement of Marks'!CY1</f>
        <v>ELECTRICALS AND ELECTRONICS</v>
      </c>
      <c r="AO13" s="464"/>
      <c r="AP13" s="464"/>
    </row>
    <row r="14" spans="1:42" ht="18" customHeight="1">
      <c r="A14" s="900" t="str">
        <f>IF(AL10=1,AL11,IF(AL10=2,AL12,IF(AL10=3,AL13,"")))</f>
        <v>HINDI LITERATURE</v>
      </c>
      <c r="B14" s="901"/>
      <c r="C14" s="64">
        <f>IFERROR(VLOOKUP($O$4,'Statement of Marks'!$B$6:'Statement of Marks'!$HA$106,76,0),"")</f>
        <v>7</v>
      </c>
      <c r="D14" s="64">
        <f>IFERROR(VLOOKUP($O$4,'Statement of Marks'!$B$6:'Statement of Marks'!$HA$106,77,0),"")</f>
        <v>9</v>
      </c>
      <c r="E14" s="64">
        <f>IFERROR(VLOOKUP($O$4,'Statement of Marks'!$B$6:'Statement of Marks'!$HA$106,78,0),"")</f>
        <v>9</v>
      </c>
      <c r="F14" s="65">
        <f>IFERROR(VLOOKUP($O$4,'Statement of Marks'!$B$6:'Statement of Marks'!$HA$106,79,0),"")</f>
        <v>25</v>
      </c>
      <c r="G14" s="66">
        <f>IFERROR(VLOOKUP($O$4,'Statement of Marks'!$B$6:'Statement of Marks'!$HA$106,80,0),"")</f>
        <v>17</v>
      </c>
      <c r="H14" s="64">
        <f>IFERROR(VLOOKUP($O$4,'Statement of Marks'!$B$6:'Statement of Marks'!$HA$106,81,0),"")</f>
        <v>57</v>
      </c>
      <c r="I14" s="64" t="str">
        <f>IFERROR(VLOOKUP($O$4,'Statement of Marks'!$B$6:'Statement of Marks'!$HA$106,82,0),"")</f>
        <v/>
      </c>
      <c r="J14" s="64">
        <f>IF(AND(H14="",I14=""),"",IF(AND(H14="AB",CB107="AB"),"AB",IF(AND(H14="ML",I14="ML"),"RE",SUM(H14,I14))))</f>
        <v>57</v>
      </c>
      <c r="K14" s="66">
        <f>IFERROR(VLOOKUP($O$4,'Statement of Marks'!$B$6:'Statement of Marks'!$HA$106,84,0),"")</f>
        <v>41</v>
      </c>
      <c r="L14" s="68">
        <f>IFERROR(VLOOKUP($O$4,'Statement of Marks'!$B$6:'Statement of Marks'!$HA$106,85,0),"")</f>
        <v>30</v>
      </c>
      <c r="M14" s="902">
        <f>IFERROR(VLOOKUP($O$4,'Statement of Marks'!$B$6:'Statement of Marks'!$HA$106,86,0),"")</f>
        <v>88</v>
      </c>
      <c r="N14" s="902"/>
      <c r="O14" s="1095" t="str">
        <f>IFERROR(VLOOKUP($O$4,'Statement of Marks'!$B$6:'Statement of Marks'!$HA$106,91,0),"")</f>
        <v>P</v>
      </c>
      <c r="P14" s="69" t="str">
        <f t="shared" si="0"/>
        <v>I</v>
      </c>
      <c r="Q14" s="1089" t="str">
        <f t="shared" si="1"/>
        <v>HINDI LITERATURE</v>
      </c>
      <c r="R14" s="1090"/>
      <c r="AH14" s="464"/>
      <c r="AI14" s="464"/>
      <c r="AJ14" s="464" t="str">
        <f>'Statement of Marks'!BO1</f>
        <v/>
      </c>
      <c r="AK14" s="464"/>
      <c r="AL14" s="464"/>
      <c r="AM14" s="464"/>
      <c r="AN14" s="464"/>
      <c r="AO14" s="464"/>
      <c r="AP14" s="464"/>
    </row>
    <row r="15" spans="1:42" ht="15.75" customHeight="1">
      <c r="A15" s="897" t="s">
        <v>317</v>
      </c>
      <c r="B15" s="898"/>
      <c r="C15" s="898"/>
      <c r="D15" s="898"/>
      <c r="E15" s="898"/>
      <c r="F15" s="898"/>
      <c r="G15" s="898"/>
      <c r="H15" s="898"/>
      <c r="I15" s="898"/>
      <c r="J15" s="898"/>
      <c r="K15" s="898"/>
      <c r="L15" s="898"/>
      <c r="M15" s="898"/>
      <c r="N15" s="898"/>
      <c r="O15" s="898"/>
      <c r="P15" s="898"/>
      <c r="Q15" s="898"/>
      <c r="R15" s="899"/>
      <c r="AH15" s="464"/>
      <c r="AI15" s="464"/>
      <c r="AJ15" s="464"/>
      <c r="AK15" s="464"/>
      <c r="AL15" s="464"/>
      <c r="AM15" s="464"/>
      <c r="AN15" s="464"/>
      <c r="AO15" s="464"/>
      <c r="AP15" s="464"/>
    </row>
    <row r="16" spans="1:42" ht="21" customHeight="1">
      <c r="A16" s="1099" t="str">
        <f>IF(AN10=1,AN11,IF(AN10=2,AN12,IF(AN10=3,AN13,"")))</f>
        <v/>
      </c>
      <c r="B16" s="1100"/>
      <c r="C16" s="64" t="str">
        <f>IFERROR(IF(A16="","",VLOOKUP($O$4,'Statement of Marks'!$B$6:'Statement of Marks'!$HA$106,94,0)),"")</f>
        <v/>
      </c>
      <c r="D16" s="64" t="str">
        <f>IFERROR(IF(A16="","",VLOOKUP($O$4,'Statement of Marks'!$B$6:'Statement of Marks'!$HA$106,95,0)),"")</f>
        <v/>
      </c>
      <c r="E16" s="64" t="str">
        <f>IFERROR(IF(A16="","",VLOOKUP($O$4,'Statement of Marks'!$B$6:'Statement of Marks'!$HA$106,96,0)),"")</f>
        <v/>
      </c>
      <c r="F16" s="65" t="str">
        <f>IFERROR(IF(A16="","",VLOOKUP($O$4,'Statement of Marks'!$B$6:'Statement of Marks'!$HA$106,97,0)),"")</f>
        <v/>
      </c>
      <c r="G16" s="66" t="str">
        <f>IFERROR(IF(A16="","",VLOOKUP($O$4,'Statement of Marks'!$B$6:'Statement of Marks'!$HA$106,98,0)),"")</f>
        <v/>
      </c>
      <c r="H16" s="64" t="str">
        <f>IFERROR(IF(A16="","",VLOOKUP($O$4,'Statement of Marks'!$B$6:'Statement of Marks'!$HA$106,99,0)),"")</f>
        <v/>
      </c>
      <c r="I16" s="64" t="str">
        <f>IFERROR(IF(A16="","",VLOOKUP($O$4,'Statement of Marks'!$B$6:'Statement of Marks'!$HA$106,100,0)),"")</f>
        <v/>
      </c>
      <c r="J16" s="64" t="str">
        <f>IF(AND(H16="",I16=""),"",IF(AND(H16="AB",CB107="AB"),"AB",IF(AND(H16="ML",I16="ML"),"RE",SUM(H16,I16))))</f>
        <v/>
      </c>
      <c r="K16" s="66" t="str">
        <f>IFERROR(IF(A16="","",VLOOKUP($O$4,'Statement of Marks'!$B$6:'Statement of Marks'!$HA$106,102,0)),"")</f>
        <v/>
      </c>
      <c r="L16" s="68" t="str">
        <f>IFERROR(IF(A16="","",VLOOKUP($O$4,'Statement of Marks'!$B$6:'Statement of Marks'!$HA$106,103,0)),"")</f>
        <v/>
      </c>
      <c r="M16" s="902" t="str">
        <f>IFERROR(IF(A16="","",VLOOKUP($O$4,'Statement of Marks'!$B$6:'Statement of Marks'!$HA$106,104,0)),"")</f>
        <v/>
      </c>
      <c r="N16" s="902"/>
      <c r="O16" s="1096" t="str">
        <f>IFERROR(IF(A16="","",VLOOKUP($O$4,'Statement of Marks'!$B$6:'Statement of Marks'!$HA$106,109,0)),"")</f>
        <v/>
      </c>
      <c r="P16" s="70" t="str">
        <f>IF(M16="","",IF(O16="","",IF(M16&gt;=60%*$M$9,"I",IF(M16&gt;=48%*$M$9,"II",IF(M16&gt;=36%*$M$9,"III","G.P.")))))</f>
        <v/>
      </c>
      <c r="Q16" s="1093" t="str">
        <f>IF(AND(M16=""),"",IF(AND(M16&gt;=75%*M9),A16,""))</f>
        <v/>
      </c>
      <c r="R16" s="1094"/>
    </row>
    <row r="17" spans="1:23" ht="21.75" customHeight="1">
      <c r="A17" s="940" t="s">
        <v>328</v>
      </c>
      <c r="B17" s="941"/>
      <c r="C17" s="71">
        <f>IF(AND(O4=""),"",IF(AND(C10="",C11="",C12="",C13="",C14="",),"",SUM(C10:C14)))</f>
        <v>31</v>
      </c>
      <c r="D17" s="71">
        <f>IF(AND(O4=""),"",IF(AND(D10="",D11="",D12="",D13="",D14="",),"",SUM(D10:D14)))</f>
        <v>36</v>
      </c>
      <c r="E17" s="71">
        <f>IF(AND(O4=""),"",IF(AND(E10="",E11="",E12="",E13="",E14="",),"",SUM(E10:E14)))</f>
        <v>36</v>
      </c>
      <c r="F17" s="71">
        <f>IF(AND(O4=""),"",IF(AND(F10="",F11="",F12="",F13="",F14="",),"",SUM(F10:F14)))</f>
        <v>103</v>
      </c>
      <c r="G17" s="71">
        <f>IF(AND(O4=""),"",IF(AND(G10="",G11="",G12="",G13="",G14="",),"",SUM(G10:G14)))</f>
        <v>70</v>
      </c>
      <c r="H17" s="71">
        <f>IF(AND(O4=""),"",IF(AND(H10="",H11="",H12="",H13="",H14="",),"",SUM(H10:H14)))</f>
        <v>233</v>
      </c>
      <c r="I17" s="71">
        <f>IF(AND(O4=""),"",IF(AND(I10="",I11="",I12="",I13="",I14="",),"",SUM(I10:I14)))</f>
        <v>0</v>
      </c>
      <c r="J17" s="71">
        <f>IF(AND(O4=""),"",IF(AND(J10="",J11="",J12="",J13="",J14="",),"",SUM(J10:J14)))</f>
        <v>233</v>
      </c>
      <c r="K17" s="71">
        <f>IF(AND(O4=""),"",IF(AND(K10="",K11="",K12="",K13="",K14="",),"",SUM(K10:K14)))</f>
        <v>168</v>
      </c>
      <c r="L17" s="71">
        <f>IF(AND(O4=""),"",IF(AND(L10="",L11="",L12="",L13="",L14="",),"",SUM(L10:L14)))</f>
        <v>99</v>
      </c>
      <c r="M17" s="903">
        <f>IF(AND(M10="",M11="",M12="",M13="",M14=""),"",SUM(M10:M14))</f>
        <v>337</v>
      </c>
      <c r="N17" s="904"/>
      <c r="O17" s="945" t="s">
        <v>333</v>
      </c>
      <c r="P17" s="946"/>
      <c r="Q17" s="946"/>
      <c r="R17" s="947"/>
    </row>
    <row r="18" spans="1:23" ht="24" customHeight="1">
      <c r="A18" s="938" t="s">
        <v>329</v>
      </c>
      <c r="B18" s="939"/>
      <c r="C18" s="72">
        <f>IF(C17="","",50-(COUNTIF(C10:C14,"NA")*10+COUNTIF(C10:C14,"ML")*10))</f>
        <v>50</v>
      </c>
      <c r="D18" s="72">
        <f>IF(D17="","",50-(COUNTIF(D10:D14,"NA")*10+COUNTIF(D10:D14,"ML")*10))</f>
        <v>50</v>
      </c>
      <c r="E18" s="72">
        <f>IF(E17="","",50-(COUNTIF(E10:E14,"NA")*10+COUNTIF(E10:E14,"ML")*10))</f>
        <v>40</v>
      </c>
      <c r="F18" s="72">
        <f>IF(F17="","",SUM(C18:E18))</f>
        <v>140</v>
      </c>
      <c r="G18" s="1082">
        <f>IF(G17="","",ROUND(CEILING((SUM(F18) * 20 / 30),1), 0))</f>
        <v>94</v>
      </c>
      <c r="H18" s="72">
        <f>IF(H17="","",350-(COUNT(I10:I14)*20+COUNTIF(H10:H14,"NA")*70+COUNTIF(H10:H14,"ML")*70))</f>
        <v>350</v>
      </c>
      <c r="I18" s="72">
        <f>IF(I17="","",COUNT(I10:I14)*20-(COUNTIF(I10:I14,"NA")*20+COUNTIF(I10:I14,"ML")*20))</f>
        <v>0</v>
      </c>
      <c r="J18" s="72">
        <f>IF(J17="","",COUNT(J10:J14)*70-(COUNTIF(J10:J14,"NA")*70+COUNTIF(J10:J14,"ML")*70))</f>
        <v>350</v>
      </c>
      <c r="K18" s="1082">
        <f>IF(K17="","",ROUND(CEILING((SUM(J18) * 50 / 70),1), 0))</f>
        <v>250</v>
      </c>
      <c r="L18" s="72">
        <f>IF(L17="","",COUNT(L10:L14)*30-(COUNTIF(L10:L14,"NA")*30+COUNTIF(L10:L14,"ML")*30))</f>
        <v>150</v>
      </c>
      <c r="M18" s="958">
        <f>IF(M17="","",SUM(G18,K18,L18))</f>
        <v>494</v>
      </c>
      <c r="N18" s="959"/>
      <c r="O18" s="879" t="str">
        <f>IF(AND(M20=""),"","Promoted to Class 12th")</f>
        <v>Promoted to Class 12th</v>
      </c>
      <c r="P18" s="880"/>
      <c r="Q18" s="880"/>
      <c r="R18" s="881"/>
      <c r="W18" s="73"/>
    </row>
    <row r="19" spans="1:23" ht="25.5" customHeight="1">
      <c r="A19" s="942" t="s">
        <v>258</v>
      </c>
      <c r="B19" s="943"/>
      <c r="C19" s="96">
        <f>IFERROR(IF(C18="","",C17/C18*100),"")</f>
        <v>62</v>
      </c>
      <c r="D19" s="96">
        <f t="shared" ref="D19:E19" si="2">IFERROR(IF(D18="","",D17/D18*100),"")</f>
        <v>72</v>
      </c>
      <c r="E19" s="96">
        <f t="shared" si="2"/>
        <v>90</v>
      </c>
      <c r="F19" s="75">
        <f>IFERROR(IF(F18="","",F17/F18*100),"")</f>
        <v>73.571428571428584</v>
      </c>
      <c r="G19" s="75">
        <f>IFERROR(IF(G18="","",G17/G18*100),"")</f>
        <v>74.468085106382972</v>
      </c>
      <c r="H19" s="74">
        <f>IFERROR(IF(H18="","",H17/H18*100),"")</f>
        <v>66.571428571428569</v>
      </c>
      <c r="I19" s="75" t="str">
        <f>IFERROR(IF(I18="","",I17/I18*100),"")</f>
        <v/>
      </c>
      <c r="J19" s="75">
        <f t="shared" ref="J19" si="3">IFERROR(IF(J18="","",J17/J18*100),"")</f>
        <v>66.571428571428569</v>
      </c>
      <c r="K19" s="75">
        <f>IFERROR(IF(K18="","",K17/K18*100),"")</f>
        <v>67.2</v>
      </c>
      <c r="L19" s="75">
        <f>IFERROR(IF(L18="","",L17/L18*100),"")</f>
        <v>66</v>
      </c>
      <c r="M19" s="962">
        <f>IFERROR(IF(M18="","",M17/M18*100),"")</f>
        <v>68.218623481781378</v>
      </c>
      <c r="N19" s="963"/>
      <c r="O19" s="882" t="str">
        <f>'Statement of Marks'!DU2</f>
        <v>JEEVAN KAUSHAL</v>
      </c>
      <c r="P19" s="882"/>
      <c r="Q19" s="882"/>
      <c r="R19" s="76">
        <f>IFERROR(VLOOKUP($O$4,'Statement of Marks'!$B$6:'Statement of Marks'!$HA$106,127,0),"")</f>
        <v>73</v>
      </c>
      <c r="W19" s="73"/>
    </row>
    <row r="20" spans="1:23" ht="21" customHeight="1">
      <c r="A20" s="944" t="s">
        <v>330</v>
      </c>
      <c r="B20" s="944"/>
      <c r="C20" s="944"/>
      <c r="D20" s="1081">
        <f>IF(AND(O4=""),"",IF('Master sheet'!C12="","",'Master sheet'!C12))</f>
        <v>43931</v>
      </c>
      <c r="E20" s="1081"/>
      <c r="F20" s="878" t="s">
        <v>185</v>
      </c>
      <c r="G20" s="878"/>
      <c r="H20" s="98">
        <f>IFERROR(VLOOKUP($O$4,'Student DATA Entry'!A3:'Student DATA Entry'!J102,9,0),"")</f>
        <v>324</v>
      </c>
      <c r="I20" s="877" t="s">
        <v>186</v>
      </c>
      <c r="J20" s="877"/>
      <c r="K20" s="97">
        <f>IFERROR(VLOOKUP($O$4,'Student DATA Entry'!A3:'Student DATA Entry'!J102,10,0),"")</f>
        <v>0</v>
      </c>
      <c r="L20" s="122" t="s">
        <v>331</v>
      </c>
      <c r="M20" s="99" t="str">
        <f>IFERROR(VLOOKUP($O$4,'Statement of Marks'!$B$6:'Statement of Marks'!$HA$106,162,0),"")</f>
        <v>I</v>
      </c>
      <c r="N20" s="964" t="s">
        <v>332</v>
      </c>
      <c r="O20" s="965"/>
      <c r="P20" s="965"/>
      <c r="Q20" s="966">
        <f>IFERROR(VLOOKUP($O$4,'Statement of Marks'!$B$6:'Statement of Marks'!$HA$106,163,0),"")</f>
        <v>4.9999999999999964</v>
      </c>
      <c r="R20" s="967"/>
      <c r="V20" s="54"/>
      <c r="W20" s="73"/>
    </row>
    <row r="21" spans="1:23" ht="32.25" customHeight="1">
      <c r="A21" s="935" t="s">
        <v>264</v>
      </c>
      <c r="B21" s="866"/>
      <c r="C21" s="866"/>
      <c r="D21" s="866"/>
      <c r="E21" s="867" t="str">
        <f>IF(AND(O4=""),"",CONCATENATE("( ",'Master sheet'!C15," )"))</f>
        <v>( Bhagwan Singh )</v>
      </c>
      <c r="F21" s="868"/>
      <c r="G21" s="868"/>
      <c r="H21" s="869"/>
      <c r="I21" s="870"/>
      <c r="J21" s="866" t="s">
        <v>265</v>
      </c>
      <c r="K21" s="866"/>
      <c r="L21" s="866"/>
      <c r="M21" s="866"/>
      <c r="N21" s="960" t="str">
        <f>IF(AND(O4=""),"",CONCATENATE("( ",'Master sheet'!C19," )"))</f>
        <v>( Heeralal Jat )</v>
      </c>
      <c r="O21" s="960"/>
      <c r="P21" s="960"/>
      <c r="Q21" s="960"/>
      <c r="R21" s="961"/>
      <c r="W21" s="73"/>
    </row>
    <row r="22" spans="1:23" ht="23.25" customHeight="1">
      <c r="A22" s="935" t="s">
        <v>266</v>
      </c>
      <c r="B22" s="866"/>
      <c r="C22" s="866"/>
      <c r="D22" s="866"/>
      <c r="E22" s="871" t="str">
        <f>IF(AND(O4=""),"",CONCATENATE("( ",'Master sheet'!C18," )"))</f>
        <v>( Mahendra Patel )</v>
      </c>
      <c r="F22" s="872"/>
      <c r="G22" s="872"/>
      <c r="H22" s="872"/>
      <c r="I22" s="873"/>
      <c r="J22" s="864" t="s">
        <v>267</v>
      </c>
      <c r="K22" s="864"/>
      <c r="L22" s="864"/>
      <c r="M22" s="864"/>
      <c r="N22" s="953" t="str">
        <f>IF(AND(O4=""),"",CONCATENATE("( ",'Master sheet'!C16," )"))</f>
        <v>( MISHRILAL )</v>
      </c>
      <c r="O22" s="953"/>
      <c r="P22" s="953"/>
      <c r="Q22" s="953"/>
      <c r="R22" s="954"/>
    </row>
    <row r="23" spans="1:23" ht="16.5" customHeight="1" thickBot="1">
      <c r="A23" s="936"/>
      <c r="B23" s="937"/>
      <c r="C23" s="937"/>
      <c r="D23" s="937"/>
      <c r="E23" s="874"/>
      <c r="F23" s="875"/>
      <c r="G23" s="875"/>
      <c r="H23" s="875"/>
      <c r="I23" s="876"/>
      <c r="J23" s="865"/>
      <c r="K23" s="865"/>
      <c r="L23" s="865"/>
      <c r="M23" s="865"/>
      <c r="N23" s="955"/>
      <c r="O23" s="955"/>
      <c r="P23" s="955"/>
      <c r="Q23" s="955"/>
      <c r="R23" s="956"/>
    </row>
  </sheetData>
  <sheetProtection password="D51A" sheet="1" objects="1" scenarios="1" formatCells="0" formatColumns="0" formatRows="0"/>
  <mergeCells count="78">
    <mergeCell ref="Q7:R9"/>
    <mergeCell ref="Q10:R10"/>
    <mergeCell ref="Q11:R11"/>
    <mergeCell ref="Q12:R12"/>
    <mergeCell ref="Q13:R13"/>
    <mergeCell ref="O3:Q3"/>
    <mergeCell ref="L3:N3"/>
    <mergeCell ref="N22:R23"/>
    <mergeCell ref="C1:P1"/>
    <mergeCell ref="M18:N18"/>
    <mergeCell ref="N21:R21"/>
    <mergeCell ref="M19:N19"/>
    <mergeCell ref="N20:P20"/>
    <mergeCell ref="Q20:R20"/>
    <mergeCell ref="M4:N4"/>
    <mergeCell ref="O4:R4"/>
    <mergeCell ref="M6:N6"/>
    <mergeCell ref="M9:N9"/>
    <mergeCell ref="M10:N10"/>
    <mergeCell ref="O7:O9"/>
    <mergeCell ref="A6:C6"/>
    <mergeCell ref="D6:L6"/>
    <mergeCell ref="A10:B10"/>
    <mergeCell ref="A11:B11"/>
    <mergeCell ref="J3:K3"/>
    <mergeCell ref="A12:B12"/>
    <mergeCell ref="A13:B13"/>
    <mergeCell ref="A14:B14"/>
    <mergeCell ref="O17:R17"/>
    <mergeCell ref="M11:N11"/>
    <mergeCell ref="M12:N12"/>
    <mergeCell ref="M13:N13"/>
    <mergeCell ref="M14:N14"/>
    <mergeCell ref="Q14:R14"/>
    <mergeCell ref="Q16:R16"/>
    <mergeCell ref="A21:D21"/>
    <mergeCell ref="A22:D23"/>
    <mergeCell ref="A18:B18"/>
    <mergeCell ref="A17:B17"/>
    <mergeCell ref="A19:B19"/>
    <mergeCell ref="A20:C20"/>
    <mergeCell ref="D20:E20"/>
    <mergeCell ref="Y2:AA9"/>
    <mergeCell ref="A3:B3"/>
    <mergeCell ref="C3:E3"/>
    <mergeCell ref="F3:G3"/>
    <mergeCell ref="A4:C4"/>
    <mergeCell ref="A5:C5"/>
    <mergeCell ref="D5:L5"/>
    <mergeCell ref="M5:N5"/>
    <mergeCell ref="O5:R5"/>
    <mergeCell ref="A2:R2"/>
    <mergeCell ref="D4:L4"/>
    <mergeCell ref="H3:I3"/>
    <mergeCell ref="P7:P9"/>
    <mergeCell ref="O6:R6"/>
    <mergeCell ref="O18:R18"/>
    <mergeCell ref="O19:Q19"/>
    <mergeCell ref="C7:C8"/>
    <mergeCell ref="D7:D8"/>
    <mergeCell ref="E7:E8"/>
    <mergeCell ref="F7:F8"/>
    <mergeCell ref="G7:G8"/>
    <mergeCell ref="K7:K8"/>
    <mergeCell ref="L7:L8"/>
    <mergeCell ref="M7:N8"/>
    <mergeCell ref="A15:R15"/>
    <mergeCell ref="A16:B16"/>
    <mergeCell ref="M16:N16"/>
    <mergeCell ref="M17:N17"/>
    <mergeCell ref="A8:B9"/>
    <mergeCell ref="J7:J8"/>
    <mergeCell ref="J22:M23"/>
    <mergeCell ref="J21:M21"/>
    <mergeCell ref="E21:I21"/>
    <mergeCell ref="E22:I23"/>
    <mergeCell ref="I20:J20"/>
    <mergeCell ref="F20:G20"/>
  </mergeCells>
  <conditionalFormatting sqref="A3:B3">
    <cfRule type="expression" dxfId="11" priority="6">
      <formula>ISERROR(A3)</formula>
    </cfRule>
  </conditionalFormatting>
  <conditionalFormatting sqref="F3:G3">
    <cfRule type="expression" dxfId="10" priority="5">
      <formula>ISERROR(F3)</formula>
    </cfRule>
  </conditionalFormatting>
  <conditionalFormatting sqref="A4:A6">
    <cfRule type="expression" dxfId="9" priority="4">
      <formula>ISERROR(A4)</formula>
    </cfRule>
  </conditionalFormatting>
  <conditionalFormatting sqref="M4:N6">
    <cfRule type="expression" dxfId="8" priority="3">
      <formula>ISERROR(M4)</formula>
    </cfRule>
  </conditionalFormatting>
  <conditionalFormatting sqref="A7:B7">
    <cfRule type="expression" dxfId="7" priority="2">
      <formula>ISERROR(A7)</formula>
    </cfRule>
  </conditionalFormatting>
  <conditionalFormatting sqref="A17:B19">
    <cfRule type="expression" dxfId="6" priority="1">
      <formula>ISERROR(A17)</formula>
    </cfRule>
  </conditionalFormatting>
  <dataValidations count="1">
    <dataValidation type="whole" allowBlank="1" showInputMessage="1" showErrorMessage="1" sqref="O4:R4">
      <formula1>1</formula1>
      <formula2>20000</formula2>
    </dataValidation>
  </dataValidations>
  <pageMargins left="0.7" right="0.5" top="0.5" bottom="0.5" header="0.3" footer="0.3"/>
  <pageSetup paperSize="9"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vt:lpstr>
      <vt:lpstr>Master sheet</vt:lpstr>
      <vt:lpstr>SD DATA Paste</vt:lpstr>
      <vt:lpstr>Student DATA Entry</vt:lpstr>
      <vt:lpstr>Marks Entry</vt:lpstr>
      <vt:lpstr>Statement of Marks</vt:lpstr>
      <vt:lpstr>Teacher &amp; Cat. Wise Result</vt:lpstr>
      <vt:lpstr>Result Aggregate</vt:lpstr>
      <vt:lpstr>MARKSHEET in Eng</vt:lpstr>
      <vt:lpstr>MARKSHEET in Hindi</vt:lpstr>
      <vt:lpstr>Certificate</vt:lpstr>
      <vt:lpstr>CODE</vt:lpstr>
      <vt:lpstr>DANCE_KATTHAK</vt:lpstr>
      <vt:lpstr>OPS</vt:lpstr>
      <vt:lpstr>P</vt:lpstr>
      <vt:lpstr>Certificate!Print_Area</vt:lpstr>
      <vt:lpstr>'MARKSHEET in Eng'!Print_Area</vt:lpstr>
      <vt:lpstr>'MARKSHEET in Hindi'!Print_Area</vt:lpstr>
      <vt:lpstr>'Result Aggregate'!Print_Area</vt:lpstr>
      <vt:lpstr>'Statement of Marks'!Print_Area</vt:lpstr>
      <vt:lpstr>SP</vt:lpstr>
      <vt:lpstr>T</vt:lpstr>
      <vt:lpstr>VC</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2020-06-10T09:36:53Z</dcterms:modified>
</cp:coreProperties>
</file>